
<file path=[Content_Types].xml><?xml version="1.0" encoding="utf-8"?>
<Types xmlns="http://schemas.openxmlformats.org/package/2006/content-types">
  <Default Extension="bin" ContentType="application/vnd.openxmlformats-officedocument.spreadsheetml.printerSettings"/>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jahari\Downloads\"/>
    </mc:Choice>
  </mc:AlternateContent>
  <xr:revisionPtr revIDLastSave="0" documentId="8_{97DADCB3-305F-486C-A15D-123DC0890185}" xr6:coauthVersionLast="47" xr6:coauthVersionMax="47" xr10:uidLastSave="{00000000-0000-0000-0000-000000000000}"/>
  <bookViews>
    <workbookView xWindow="-4995" yWindow="-20640" windowWidth="28800" windowHeight="15375" xr2:uid="{00000000-000D-0000-FFFF-FFFF00000000}"/>
  </bookViews>
  <sheets>
    <sheet name="Endowment Spending" sheetId="16" r:id="rId1"/>
    <sheet name="Summary" sheetId="1" r:id="rId2"/>
    <sheet name="Summary_Three Year Average" sheetId="15" r:id="rId3"/>
    <sheet name="Amherst" sheetId="8" r:id="rId4"/>
    <sheet name="Caltech" sheetId="12" r:id="rId5"/>
    <sheet name="Grinnell" sheetId="3" r:id="rId6"/>
    <sheet name="Harvard" sheetId="5" r:id="rId7"/>
    <sheet name="Juilliard" sheetId="13" r:id="rId8"/>
    <sheet name="MIT" sheetId="10" r:id="rId9"/>
    <sheet name="Pomona" sheetId="7" r:id="rId10"/>
    <sheet name="Princeton" sheetId="2" r:id="rId11"/>
    <sheet name="Stanford" sheetId="6" r:id="rId12"/>
    <sheet name="Swarthmore" sheetId="9" r:id="rId13"/>
    <sheet name="Williams" sheetId="11" r:id="rId14"/>
    <sheet name="Yale" sheetId="4" r:id="rId15"/>
  </sheets>
  <definedNames>
    <definedName name="_xlnm._FilterDatabase" localSheetId="1" hidden="1">Summary!$A$23:$D$35</definedName>
    <definedName name="_xlnm._FilterDatabase" localSheetId="2" hidden="1">'Summary_Three Year Average'!$A$24:$D$35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uri="GoogleSheetsCustomDataVersion2">
      <go:sheetsCustomData xmlns:go="http://customooxmlschemas.google.com/" r:id="rId17" roundtripDataChecksum="Ap+lE9jZ/w3AhlZ5HHsJphUH+tNJdJxvfdTFl4d+pCo="/>
    </ext>
  </extLst>
</workbook>
</file>

<file path=xl/calcChain.xml><?xml version="1.0" encoding="utf-8"?>
<calcChain xmlns="http://schemas.openxmlformats.org/spreadsheetml/2006/main">
  <c r="G11" i="4" l="1"/>
  <c r="F11" i="4"/>
  <c r="E11" i="4"/>
  <c r="D11" i="4"/>
  <c r="C11" i="4"/>
  <c r="G11" i="11"/>
  <c r="F11" i="11"/>
  <c r="E11" i="11"/>
  <c r="D11" i="11"/>
  <c r="C11" i="11"/>
  <c r="G11" i="9"/>
  <c r="F11" i="9"/>
  <c r="E11" i="9"/>
  <c r="D11" i="9"/>
  <c r="C11" i="9"/>
  <c r="G11" i="6"/>
  <c r="F11" i="6"/>
  <c r="E11" i="6"/>
  <c r="D11" i="6"/>
  <c r="C11" i="6"/>
  <c r="G11" i="2"/>
  <c r="F11" i="2"/>
  <c r="E11" i="2"/>
  <c r="D11" i="2"/>
  <c r="C11" i="2"/>
  <c r="G11" i="7"/>
  <c r="F11" i="7"/>
  <c r="E11" i="7"/>
  <c r="D11" i="7"/>
  <c r="C11" i="7"/>
  <c r="G11" i="10"/>
  <c r="F11" i="10"/>
  <c r="E11" i="10"/>
  <c r="D11" i="10"/>
  <c r="C11" i="10"/>
  <c r="G11" i="13"/>
  <c r="F11" i="13"/>
  <c r="E11" i="13"/>
  <c r="D11" i="13"/>
  <c r="C11" i="13"/>
  <c r="G11" i="5"/>
  <c r="F11" i="5"/>
  <c r="E11" i="5"/>
  <c r="D11" i="5"/>
  <c r="C11" i="5"/>
  <c r="G11" i="3"/>
  <c r="F11" i="3"/>
  <c r="E11" i="3"/>
  <c r="D11" i="3"/>
  <c r="C11" i="3"/>
  <c r="G11" i="12"/>
  <c r="F11" i="12"/>
  <c r="E11" i="12"/>
  <c r="D11" i="12"/>
  <c r="C11" i="12"/>
  <c r="G11" i="8" l="1"/>
  <c r="G12" i="8" s="1"/>
  <c r="F11" i="8"/>
  <c r="F12" i="8" s="1"/>
  <c r="E11" i="8"/>
  <c r="E12" i="8" s="1"/>
  <c r="D24" i="1" s="1"/>
  <c r="D11" i="8"/>
  <c r="C11" i="8"/>
  <c r="C12" i="8" s="1"/>
  <c r="B24" i="1" s="1"/>
  <c r="D12" i="9"/>
  <c r="E12" i="9"/>
  <c r="D33" i="1" s="1"/>
  <c r="F12" i="9"/>
  <c r="G12" i="9"/>
  <c r="C12" i="9"/>
  <c r="B33" i="1" s="1"/>
  <c r="C13" i="9"/>
  <c r="C14" i="9" s="1"/>
  <c r="D13" i="9"/>
  <c r="D14" i="9" s="1"/>
  <c r="E13" i="9"/>
  <c r="E14" i="9" s="1"/>
  <c r="F13" i="9"/>
  <c r="G13" i="9"/>
  <c r="E16" i="13"/>
  <c r="E17" i="13" s="1"/>
  <c r="D16" i="13"/>
  <c r="D17" i="13" s="1"/>
  <c r="C16" i="13"/>
  <c r="C17" i="13" s="1"/>
  <c r="E16" i="12"/>
  <c r="E17" i="12" s="1"/>
  <c r="D16" i="12"/>
  <c r="D17" i="12" s="1"/>
  <c r="D19" i="12" s="1"/>
  <c r="C16" i="12"/>
  <c r="C17" i="12" s="1"/>
  <c r="E16" i="11"/>
  <c r="E17" i="11" s="1"/>
  <c r="D16" i="11"/>
  <c r="D17" i="11" s="1"/>
  <c r="C16" i="11"/>
  <c r="C17" i="11" s="1"/>
  <c r="E16" i="10"/>
  <c r="E17" i="10" s="1"/>
  <c r="E19" i="10" s="1"/>
  <c r="D16" i="10"/>
  <c r="D17" i="10" s="1"/>
  <c r="D19" i="10" s="1"/>
  <c r="C16" i="10"/>
  <c r="C17" i="10" s="1"/>
  <c r="E16" i="9"/>
  <c r="E17" i="9" s="1"/>
  <c r="D16" i="9"/>
  <c r="D17" i="9" s="1"/>
  <c r="C16" i="9"/>
  <c r="C17" i="9" s="1"/>
  <c r="E16" i="8"/>
  <c r="E17" i="8" s="1"/>
  <c r="D16" i="8"/>
  <c r="D17" i="8" s="1"/>
  <c r="C16" i="8"/>
  <c r="C17" i="8" s="1"/>
  <c r="E16" i="7"/>
  <c r="E17" i="7" s="1"/>
  <c r="D16" i="7"/>
  <c r="D17" i="7" s="1"/>
  <c r="C16" i="7"/>
  <c r="C17" i="7" s="1"/>
  <c r="E16" i="6"/>
  <c r="E17" i="6" s="1"/>
  <c r="E18" i="6" s="1"/>
  <c r="D16" i="6"/>
  <c r="D17" i="6" s="1"/>
  <c r="C16" i="6"/>
  <c r="C17" i="6" s="1"/>
  <c r="E16" i="5"/>
  <c r="E17" i="5" s="1"/>
  <c r="E19" i="5" s="1"/>
  <c r="D16" i="5"/>
  <c r="D17" i="5" s="1"/>
  <c r="D19" i="5" s="1"/>
  <c r="C16" i="5"/>
  <c r="C17" i="5" s="1"/>
  <c r="E16" i="4"/>
  <c r="E17" i="4" s="1"/>
  <c r="D16" i="4"/>
  <c r="D17" i="4" s="1"/>
  <c r="C16" i="4"/>
  <c r="C17" i="4" s="1"/>
  <c r="E16" i="3"/>
  <c r="E17" i="3" s="1"/>
  <c r="E19" i="3" s="1"/>
  <c r="D16" i="3"/>
  <c r="D17" i="3" s="1"/>
  <c r="C16" i="3"/>
  <c r="C17" i="3" s="1"/>
  <c r="E16" i="2"/>
  <c r="E17" i="2" s="1"/>
  <c r="E19" i="2" s="1"/>
  <c r="D16" i="2"/>
  <c r="D17" i="2" s="1"/>
  <c r="D19" i="2" s="1"/>
  <c r="C16" i="2"/>
  <c r="C17" i="2" s="1"/>
  <c r="G13" i="13"/>
  <c r="F13" i="13"/>
  <c r="E13" i="13"/>
  <c r="D13" i="13"/>
  <c r="C13" i="13"/>
  <c r="G12" i="13"/>
  <c r="F12" i="13"/>
  <c r="E12" i="13"/>
  <c r="D28" i="1" s="1"/>
  <c r="D12" i="13"/>
  <c r="C28" i="1" s="1"/>
  <c r="C12" i="13"/>
  <c r="B28" i="1" s="1"/>
  <c r="G13" i="12"/>
  <c r="F13" i="12"/>
  <c r="E13" i="12"/>
  <c r="D13" i="12"/>
  <c r="C13" i="12"/>
  <c r="G12" i="12"/>
  <c r="F12" i="12"/>
  <c r="E12" i="12"/>
  <c r="D25" i="1" s="1"/>
  <c r="D12" i="12"/>
  <c r="C25" i="1" s="1"/>
  <c r="G13" i="11"/>
  <c r="F13" i="11"/>
  <c r="E13" i="11"/>
  <c r="D13" i="11"/>
  <c r="C13" i="11"/>
  <c r="G12" i="11"/>
  <c r="F12" i="11"/>
  <c r="E12" i="11"/>
  <c r="D34" i="1" s="1"/>
  <c r="C12" i="11"/>
  <c r="B34" i="1" s="1"/>
  <c r="G13" i="10"/>
  <c r="F13" i="10"/>
  <c r="E13" i="10"/>
  <c r="D13" i="10"/>
  <c r="C13" i="10"/>
  <c r="G12" i="10"/>
  <c r="F12" i="10"/>
  <c r="E12" i="10"/>
  <c r="D29" i="1" s="1"/>
  <c r="D12" i="10"/>
  <c r="C29" i="1" s="1"/>
  <c r="C12" i="10"/>
  <c r="B29" i="1" s="1"/>
  <c r="G13" i="8"/>
  <c r="F13" i="8"/>
  <c r="E13" i="8"/>
  <c r="D13" i="8"/>
  <c r="C13" i="8"/>
  <c r="D12" i="8"/>
  <c r="C24" i="1" s="1"/>
  <c r="G13" i="7"/>
  <c r="F13" i="7"/>
  <c r="E13" i="7"/>
  <c r="D13" i="7"/>
  <c r="C13" i="7"/>
  <c r="G12" i="7"/>
  <c r="F12" i="7"/>
  <c r="E12" i="7"/>
  <c r="D30" i="1" s="1"/>
  <c r="D12" i="7"/>
  <c r="C30" i="1" s="1"/>
  <c r="C12" i="7"/>
  <c r="B30" i="1" s="1"/>
  <c r="G13" i="6"/>
  <c r="F13" i="6"/>
  <c r="E13" i="6"/>
  <c r="D13" i="6"/>
  <c r="C13" i="6"/>
  <c r="G12" i="6"/>
  <c r="E12" i="6"/>
  <c r="D32" i="1" s="1"/>
  <c r="D12" i="6"/>
  <c r="C32" i="1" s="1"/>
  <c r="C12" i="6"/>
  <c r="B32" i="1" s="1"/>
  <c r="G13" i="5"/>
  <c r="F13" i="5"/>
  <c r="E13" i="5"/>
  <c r="D13" i="5"/>
  <c r="C13" i="5"/>
  <c r="G12" i="5"/>
  <c r="F12" i="5"/>
  <c r="E12" i="5"/>
  <c r="D27" i="1" s="1"/>
  <c r="D12" i="5"/>
  <c r="C27" i="1" s="1"/>
  <c r="C12" i="5"/>
  <c r="B27" i="1" s="1"/>
  <c r="G13" i="4"/>
  <c r="F13" i="4"/>
  <c r="E13" i="4"/>
  <c r="D13" i="4"/>
  <c r="C13" i="4"/>
  <c r="G12" i="4"/>
  <c r="E12" i="4"/>
  <c r="D35" i="1" s="1"/>
  <c r="D12" i="4"/>
  <c r="C35" i="1" s="1"/>
  <c r="C12" i="4"/>
  <c r="B35" i="1" s="1"/>
  <c r="G13" i="3"/>
  <c r="F13" i="3"/>
  <c r="E13" i="3"/>
  <c r="D13" i="3"/>
  <c r="C13" i="3"/>
  <c r="G12" i="3"/>
  <c r="F12" i="3"/>
  <c r="E12" i="3"/>
  <c r="D26" i="1" s="1"/>
  <c r="C12" i="3"/>
  <c r="B26" i="1" s="1"/>
  <c r="G13" i="2"/>
  <c r="F13" i="2"/>
  <c r="E13" i="2"/>
  <c r="D13" i="2"/>
  <c r="C13" i="2"/>
  <c r="G12" i="2"/>
  <c r="F12" i="2"/>
  <c r="E12" i="2"/>
  <c r="D31" i="1" s="1"/>
  <c r="D12" i="2"/>
  <c r="C31" i="1" s="1"/>
  <c r="C12" i="2"/>
  <c r="B31" i="1" s="1"/>
  <c r="F14" i="4" l="1"/>
  <c r="D14" i="11"/>
  <c r="C16" i="1" s="1"/>
  <c r="G14" i="9"/>
  <c r="F14" i="9"/>
  <c r="D18" i="6"/>
  <c r="D14" i="6"/>
  <c r="C14" i="1" s="1"/>
  <c r="D14" i="2"/>
  <c r="C13" i="1" s="1"/>
  <c r="C18" i="7"/>
  <c r="D14" i="10"/>
  <c r="C11" i="1" s="1"/>
  <c r="C14" i="13"/>
  <c r="B10" i="1" s="1"/>
  <c r="F14" i="3"/>
  <c r="D14" i="8"/>
  <c r="C6" i="1" s="1"/>
  <c r="D14" i="4"/>
  <c r="C17" i="1" s="1"/>
  <c r="C15" i="1"/>
  <c r="G14" i="6"/>
  <c r="E18" i="7"/>
  <c r="D14" i="13"/>
  <c r="C10" i="1" s="1"/>
  <c r="D18" i="13"/>
  <c r="D14" i="5"/>
  <c r="C9" i="1" s="1"/>
  <c r="F14" i="5"/>
  <c r="D14" i="12"/>
  <c r="C7" i="1" s="1"/>
  <c r="D18" i="9"/>
  <c r="C14" i="6"/>
  <c r="B14" i="1" s="1"/>
  <c r="E18" i="2"/>
  <c r="G14" i="2"/>
  <c r="D18" i="7"/>
  <c r="C14" i="7"/>
  <c r="B12" i="1" s="1"/>
  <c r="D14" i="7"/>
  <c r="C12" i="1" s="1"/>
  <c r="E14" i="7"/>
  <c r="D12" i="1" s="1"/>
  <c r="F14" i="7"/>
  <c r="G14" i="7"/>
  <c r="G14" i="10"/>
  <c r="F14" i="10"/>
  <c r="G14" i="13"/>
  <c r="D14" i="3"/>
  <c r="C8" i="1" s="1"/>
  <c r="C18" i="4"/>
  <c r="C19" i="4"/>
  <c r="D18" i="4"/>
  <c r="F12" i="4"/>
  <c r="C14" i="4"/>
  <c r="B17" i="1" s="1"/>
  <c r="E18" i="4"/>
  <c r="E14" i="4"/>
  <c r="D17" i="1" s="1"/>
  <c r="D19" i="4"/>
  <c r="G14" i="4"/>
  <c r="E19" i="4"/>
  <c r="C18" i="11"/>
  <c r="C19" i="11"/>
  <c r="C14" i="11"/>
  <c r="B16" i="1" s="1"/>
  <c r="D12" i="11"/>
  <c r="C34" i="1" s="1"/>
  <c r="E14" i="11"/>
  <c r="D16" i="1" s="1"/>
  <c r="D18" i="11"/>
  <c r="E18" i="11"/>
  <c r="D19" i="11"/>
  <c r="F14" i="11"/>
  <c r="G14" i="11"/>
  <c r="E19" i="11"/>
  <c r="C18" i="9"/>
  <c r="C19" i="9"/>
  <c r="E18" i="9"/>
  <c r="C33" i="1"/>
  <c r="B15" i="1"/>
  <c r="D19" i="9"/>
  <c r="D15" i="1"/>
  <c r="E19" i="9"/>
  <c r="C18" i="6"/>
  <c r="C19" i="6"/>
  <c r="D19" i="6"/>
  <c r="E19" i="6"/>
  <c r="F14" i="6"/>
  <c r="F12" i="6"/>
  <c r="C19" i="2"/>
  <c r="C18" i="2"/>
  <c r="F14" i="2"/>
  <c r="C14" i="2"/>
  <c r="B13" i="1" s="1"/>
  <c r="D18" i="2"/>
  <c r="C19" i="7"/>
  <c r="D19" i="7"/>
  <c r="E19" i="7"/>
  <c r="C19" i="10"/>
  <c r="C18" i="10"/>
  <c r="D18" i="10"/>
  <c r="E18" i="10"/>
  <c r="C14" i="10"/>
  <c r="B11" i="1" s="1"/>
  <c r="C18" i="13"/>
  <c r="C19" i="13"/>
  <c r="D19" i="13"/>
  <c r="E14" i="13"/>
  <c r="D10" i="1" s="1"/>
  <c r="F14" i="13"/>
  <c r="E18" i="13"/>
  <c r="E19" i="13"/>
  <c r="C18" i="5"/>
  <c r="C19" i="5"/>
  <c r="C14" i="5"/>
  <c r="B9" i="1" s="1"/>
  <c r="E14" i="5"/>
  <c r="D9" i="1" s="1"/>
  <c r="D18" i="5"/>
  <c r="G14" i="5"/>
  <c r="E18" i="5"/>
  <c r="D12" i="3"/>
  <c r="C26" i="1" s="1"/>
  <c r="C14" i="3"/>
  <c r="B8" i="1" s="1"/>
  <c r="E14" i="3"/>
  <c r="D8" i="1" s="1"/>
  <c r="G14" i="3"/>
  <c r="D18" i="3"/>
  <c r="E18" i="3"/>
  <c r="C18" i="3"/>
  <c r="C19" i="3"/>
  <c r="D19" i="3"/>
  <c r="D18" i="8"/>
  <c r="C14" i="8"/>
  <c r="B6" i="1" s="1"/>
  <c r="C18" i="12"/>
  <c r="E18" i="12"/>
  <c r="G14" i="12"/>
  <c r="C14" i="12"/>
  <c r="B7" i="1" s="1"/>
  <c r="C19" i="12"/>
  <c r="E19" i="12"/>
  <c r="E14" i="12"/>
  <c r="D7" i="1" s="1"/>
  <c r="F14" i="12"/>
  <c r="D18" i="12"/>
  <c r="F14" i="8"/>
  <c r="G14" i="8"/>
  <c r="E18" i="8"/>
  <c r="C18" i="8"/>
  <c r="C19" i="8"/>
  <c r="E19" i="8"/>
  <c r="D19" i="8"/>
  <c r="B36" i="15"/>
  <c r="C36" i="15"/>
  <c r="D36" i="15"/>
  <c r="D36" i="1"/>
  <c r="E14" i="2"/>
  <c r="D13" i="1" s="1"/>
  <c r="E14" i="6"/>
  <c r="D14" i="1" s="1"/>
  <c r="E14" i="8"/>
  <c r="D6" i="1" s="1"/>
  <c r="E14" i="10"/>
  <c r="D11" i="1" s="1"/>
  <c r="C12" i="12"/>
  <c r="B25" i="1" s="1"/>
  <c r="B36" i="1" s="1"/>
  <c r="D18" i="1" l="1"/>
  <c r="C18" i="1"/>
  <c r="B18" i="1"/>
  <c r="C36" i="1"/>
</calcChain>
</file>

<file path=xl/sharedStrings.xml><?xml version="1.0" encoding="utf-8"?>
<sst xmlns="http://schemas.openxmlformats.org/spreadsheetml/2006/main" count="401" uniqueCount="80">
  <si>
    <t>FY23</t>
  </si>
  <si>
    <t>FY22</t>
  </si>
  <si>
    <t>FY21</t>
  </si>
  <si>
    <t>Princeton</t>
  </si>
  <si>
    <t>Grinnell</t>
  </si>
  <si>
    <t>Yale</t>
  </si>
  <si>
    <t>Harvard</t>
  </si>
  <si>
    <t>Stanford</t>
  </si>
  <si>
    <t>Pomona</t>
  </si>
  <si>
    <t>Amherst</t>
  </si>
  <si>
    <t>Swarthmore</t>
  </si>
  <si>
    <t>MIT</t>
  </si>
  <si>
    <t>Williams</t>
  </si>
  <si>
    <t>Caltech</t>
  </si>
  <si>
    <t>Juilliard</t>
  </si>
  <si>
    <t xml:space="preserve">Actual percent spend </t>
  </si>
  <si>
    <t>1a</t>
  </si>
  <si>
    <t>b</t>
  </si>
  <si>
    <t>c</t>
  </si>
  <si>
    <t>Net investment earnings, gains, and losses </t>
  </si>
  <si>
    <t>d</t>
  </si>
  <si>
    <t>e</t>
  </si>
  <si>
    <t>f</t>
  </si>
  <si>
    <t>g</t>
  </si>
  <si>
    <t>Spending</t>
  </si>
  <si>
    <t>Actual percent</t>
  </si>
  <si>
    <t>Difference</t>
  </si>
  <si>
    <t>Institution-level data</t>
  </si>
  <si>
    <t>Summary: Total Additional Spend</t>
  </si>
  <si>
    <t>Summary: Total Additional Spend using a Three Year Average of Endowment</t>
  </si>
  <si>
    <t>Three year average endowment</t>
  </si>
  <si>
    <t>Calculated by looking at the difference between actual spend and a 5 percent spend. For aggregate additional spend, institutions with actual spend already over 5 percent are not included.</t>
  </si>
  <si>
    <t>Calculated by looking at the difference between actual spend and a 5 percent spend applied to three year average of endowment value. For aggregate additional spend, institutions with actual spend already over 5 percent are not included.</t>
  </si>
  <si>
    <t>An Endowment Tax Alternative: Estimating the Impact of a 5 Percent Spend Policy</t>
  </si>
  <si>
    <t xml:space="preserve"> </t>
  </si>
  <si>
    <r>
      <t>Beginning of year balance </t>
    </r>
    <r>
      <rPr>
        <b/>
        <sz val="11"/>
        <color rgb="FF000000"/>
        <rFont val="Arial"/>
        <family val="2"/>
      </rPr>
      <t>....</t>
    </r>
  </si>
  <si>
    <r>
      <t>Contributions </t>
    </r>
    <r>
      <rPr>
        <b/>
        <sz val="11"/>
        <color rgb="FF000000"/>
        <rFont val="Arial"/>
        <family val="2"/>
      </rPr>
      <t>...</t>
    </r>
  </si>
  <si>
    <r>
      <t>Grants or scholarships </t>
    </r>
    <r>
      <rPr>
        <b/>
        <sz val="11"/>
        <color rgb="FF000000"/>
        <rFont val="Arial"/>
        <family val="2"/>
      </rPr>
      <t>...</t>
    </r>
  </si>
  <si>
    <r>
      <t>Administrative expenses </t>
    </r>
    <r>
      <rPr>
        <b/>
        <sz val="11"/>
        <color rgb="FF000000"/>
        <rFont val="Arial"/>
        <family val="2"/>
      </rPr>
      <t>....</t>
    </r>
  </si>
  <si>
    <r>
      <t>End of year balance </t>
    </r>
    <r>
      <rPr>
        <b/>
        <sz val="11"/>
        <color rgb="FF000000"/>
        <rFont val="Arial"/>
        <family val="2"/>
      </rPr>
      <t>......</t>
    </r>
  </si>
  <si>
    <t>Other expenditures for facilities and programs…</t>
  </si>
  <si>
    <t>Amherst College*</t>
  </si>
  <si>
    <t>FY20</t>
  </si>
  <si>
    <t>FY19</t>
  </si>
  <si>
    <t>Average across all 12 institutions</t>
  </si>
  <si>
    <t>*Source: Trustees of Amherst College Form 990 Schedule D for FY23 ending June 2023, https://projects.propublica.org/nonprofits/organizations/42103542/202401369349308800/IRS990ScheduleD</t>
  </si>
  <si>
    <t xml:space="preserve"> 5% of 3 year average as % of BOY endowment</t>
  </si>
  <si>
    <t>Net investment earnings, gains, and losses ... </t>
  </si>
  <si>
    <t>Other expenditures for facilities and programs …</t>
  </si>
  <si>
    <t>California Institute of Technology*</t>
  </si>
  <si>
    <r>
      <t>(a) </t>
    </r>
    <r>
      <rPr>
        <sz val="11"/>
        <color rgb="FF000000"/>
        <rFont val="Arial"/>
        <family val="2"/>
      </rPr>
      <t>Current year</t>
    </r>
  </si>
  <si>
    <r>
      <t>(b) </t>
    </r>
    <r>
      <rPr>
        <sz val="11"/>
        <color rgb="FF000000"/>
        <rFont val="Arial"/>
        <family val="2"/>
      </rPr>
      <t>Prior year</t>
    </r>
  </si>
  <si>
    <r>
      <t>(c) </t>
    </r>
    <r>
      <rPr>
        <sz val="11"/>
        <color rgb="FF000000"/>
        <rFont val="Arial"/>
        <family val="2"/>
      </rPr>
      <t>Two years back</t>
    </r>
  </si>
  <si>
    <r>
      <t>(d) </t>
    </r>
    <r>
      <rPr>
        <sz val="11"/>
        <color rgb="FF000000"/>
        <rFont val="Arial"/>
        <family val="2"/>
      </rPr>
      <t>Three years back</t>
    </r>
  </si>
  <si>
    <r>
      <t>(e) </t>
    </r>
    <r>
      <rPr>
        <sz val="11"/>
        <color rgb="FF000000"/>
        <rFont val="Arial"/>
        <family val="2"/>
      </rPr>
      <t>Four years back</t>
    </r>
  </si>
  <si>
    <t>Grinnell College*</t>
  </si>
  <si>
    <t>*Source: California Institute of Technology Form 990 Schedule D for FY23 ending June 2023, https://projects.propublica.org/nonprofits/organizations/951643307/202412259349300121/IRS990ScheduleD</t>
  </si>
  <si>
    <t>*Source: The Trustees of Grinnell College Form 990 Schedule D for FY23 ending June 2023, https://projects.propublica.org/nonprofits/organizations/420680387/202441309349301774/IRS990ScheduleD</t>
  </si>
  <si>
    <t>*Source: President And Fellows Of Harvard College Form 990 Schedule D for FY23 ending June 2023, https://projects.propublica.org/nonprofits/organizations/42103580/202401309349304335/IRS990ScheduleD</t>
  </si>
  <si>
    <t>Harvard University*</t>
  </si>
  <si>
    <t>*Source: Juilliard School Form 990 Schedule D for FY23 ending June 2023, https://projects.propublica.org/nonprofits/organizations/131624067/202421349349302067/IRS990ScheduleD</t>
  </si>
  <si>
    <t>The Julliard School*</t>
  </si>
  <si>
    <t>*Source: Massachusetts Institute of Technology Form 990 Schedule D for FY23 ending June 2023, https://projects.propublica.org/nonprofits/organizations/42103594/202441369349318094/IRS990ScheduleD</t>
  </si>
  <si>
    <t>Net investment earnings, gains, and losses …</t>
  </si>
  <si>
    <t>Massachusetts Institute of Technology*</t>
  </si>
  <si>
    <t>*Source: Pomona College Form 990 Schedule D for FY23 ending June 2023, https://projects.propublica.org/nonprofits/organizations/951664112/202421369349306222/IRS990ScheduleD</t>
  </si>
  <si>
    <t>Pomona College*</t>
  </si>
  <si>
    <t>*Source: Trustees of Princeton University Form 990 Schedule D for FY23 ending June 2023, https://projects.propublica.org/nonprofits/organizations/210634501/202441369349303904/IRS990ScheduleD</t>
  </si>
  <si>
    <t>Princeton University*</t>
  </si>
  <si>
    <t>Other expenditures for facilities and programs ...</t>
  </si>
  <si>
    <t>*Source: The Board Of Trustees Of The Leland Stanford Junior University Form 990 Schedule D for FY23 ending June 2023, https://projects.propublica.org/nonprofits/organizations/941156365/202431949349300033/IRS990ScheduleD</t>
  </si>
  <si>
    <t>Stanford University*</t>
  </si>
  <si>
    <t>*Source: Swarhmore College 990 Schedule D for FY23 ending June 2023, https://projects.propublica.org/nonprofits/organizations/231352683/202401299349304150/IRS990ScheduleD</t>
  </si>
  <si>
    <t>Swarthmore College*</t>
  </si>
  <si>
    <t>*Source: Williams College Form 990 Schedule D for FY23 ending June 2023, https://projects.propublica.org/nonprofits/organizations/42104847/202431359349305018/IRS990ScheduleD</t>
  </si>
  <si>
    <t>Williams College*</t>
  </si>
  <si>
    <t>*Source: Yale University Form 990 Scheduled D for FY23 ending June 2023, https://projects.propublica.org/nonprofits/organizations/60646973/202441369349303279/IRS990ScheduleD</t>
  </si>
  <si>
    <t>Yale University*</t>
  </si>
  <si>
    <t>In this spreadsheet, we explore the potential impact of the Learn Alliance's proposal--that in lieu of  dramatic tax increases on endowments, institutions would spend 5 percent of their endowment’s value each year. Looking at a subset of high-endowment colleges and universities, we relied on  publicly available data from “Form 990, Schedule D” to make our calculations. These  data include financial details like revenues, expenses, and assets. For more information on our methodology, see our blog post:</t>
  </si>
  <si>
    <t>Total additional across all 12 institutions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</si>
</sst>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quot;$&quot;* #,##0_);_(&quot;$&quot;* \(#,##0\);_(&quot;$&quot;* &quot;-&quot;??_);_(@_)"/>
  </numFmts>
  <fonts count="13" x14ac:knownFonts="1">
    <font>
      <sz val="12"/>
      <color theme="1"/>
      <name val="Aptos Narrow"/>
      <scheme val="minor"/>
    </font>
    <font>
      <sz val="12"/>
      <color theme="1"/>
      <name val="Aptos Narrow"/>
      <scheme val="minor"/>
    </font>
    <font>
      <sz val="12"/>
      <color theme="1"/>
      <name val="Aptos Narrow"/>
      <family val="2"/>
      <scheme val="minor"/>
    </font>
    <font>
      <u/>
      <sz val="12"/>
      <color theme="10"/>
      <name val="Aptos Narrow"/>
      <family val="2"/>
      <scheme val="minor"/>
    </font>
    <font>
      <sz val="12"/>
      <color theme="1"/>
      <name val="Arial"/>
      <family val="2"/>
    </font>
    <font>
      <b/>
      <sz val="11"/>
      <color rgb="FF000000"/>
      <name val="Arial"/>
      <family val="2"/>
    </font>
    <font>
      <b/>
      <u/>
      <sz val="12"/>
      <color theme="10"/>
      <name val="Arial"/>
      <family val="2"/>
    </font>
    <font>
      <b/>
      <sz val="12"/>
      <color theme="1"/>
      <name val="Arial"/>
      <family val="2"/>
    </font>
    <font>
      <b/>
      <sz val="11"/>
      <color theme="1"/>
      <name val="Arial"/>
      <family val="2"/>
    </font>
    <font>
      <sz val="11"/>
      <color theme="1"/>
      <name val="Arial"/>
      <family val="2"/>
    </font>
    <font>
      <sz val="11"/>
      <color rgb="FF000000"/>
      <name val="Arial"/>
      <family val="2"/>
    </font>
    <font>
      <sz val="11"/>
      <color rgb="FF00008B"/>
      <name val="Arial"/>
      <family val="2"/>
    </font>
    <font>
      <sz val="12"/>
      <color theme="1"/>
      <name val="Aptos"/>
      <family val="2"/>
    </font>
  </fonts>
  <fills count="4">
    <fill>
      <patternFill patternType="none"/>
    </fill>
    <fill>
      <patternFill patternType="gray125"/>
    </fill>
    <fill>
      <patternFill patternType="solid">
        <fgColor rgb="FFFFFFFF"/>
        <bgColor rgb="FFFFFFFF"/>
      </patternFill>
    </fill>
    <fill>
      <patternFill patternType="solid">
        <fgColor theme="2" tint="-0.14999847407452621"/>
        <bgColor indexed="64"/>
      </patternFill>
    </fill>
  </fills>
  <borders count="15">
    <border>
      <left/>
      <right/>
      <top/>
      <bottom/>
      <diagonal/>
    </border>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style="thick">
        <color indexed="64"/>
      </top>
      <bottom/>
      <diagonal/>
    </border>
    <border>
      <left/>
      <right/>
      <top style="thick">
        <color indexed="64"/>
      </top>
      <bottom/>
      <diagonal/>
    </border>
    <border>
      <left style="medium">
        <color indexed="64"/>
      </left>
      <right/>
      <top style="thick">
        <color indexed="64"/>
      </top>
      <bottom/>
      <diagonal/>
    </border>
  </borders>
  <cellStyleXfs count="3">
    <xf numFmtId="0" fontId="0" fillId="0" borderId="0"/>
    <xf numFmtId="9" fontId="1" fillId="0" borderId="0" applyFont="0" applyFill="0" applyBorder="0" applyAlignment="0" applyProtection="0"/>
    <xf numFmtId="0" fontId="3" fillId="0" borderId="0" applyNumberFormat="0" applyFill="0" applyBorder="0" applyAlignment="0" applyProtection="0"/>
  </cellStyleXfs>
  <cellXfs count="60">
    <xf numFmtId="0" fontId="0" fillId="0" borderId="0" xfId="0"/>
    <xf numFmtId="0" fontId="2" fillId="0" borderId="0" xfId="0" applyFont="1" applyAlignment="1">
      <alignment wrapText="1"/>
    </xf>
    <xf numFmtId="0" fontId="6" fillId="0" borderId="0" xfId="2" applyFont="1"/>
    <xf numFmtId="0" fontId="7" fillId="3" borderId="0" xfId="0" applyFont="1" applyFill="1"/>
    <xf numFmtId="0" fontId="4" fillId="3" borderId="0" xfId="0" applyFont="1" applyFill="1"/>
    <xf numFmtId="0" fontId="4" fillId="0" borderId="0" xfId="0" applyFont="1"/>
    <xf numFmtId="0" fontId="7" fillId="0" borderId="2" xfId="0" applyFont="1" applyBorder="1"/>
    <xf numFmtId="164" fontId="4" fillId="0" borderId="6" xfId="0" applyNumberFormat="1" applyFont="1" applyBorder="1"/>
    <xf numFmtId="164" fontId="4" fillId="0" borderId="7" xfId="0" applyNumberFormat="1" applyFont="1" applyBorder="1"/>
    <xf numFmtId="0" fontId="7" fillId="0" borderId="0" xfId="0" applyFont="1"/>
    <xf numFmtId="0" fontId="4" fillId="0" borderId="8" xfId="0" applyFont="1" applyBorder="1"/>
    <xf numFmtId="164" fontId="4" fillId="0" borderId="1" xfId="0" applyNumberFormat="1" applyFont="1" applyBorder="1"/>
    <xf numFmtId="164" fontId="4" fillId="0" borderId="9" xfId="0" applyNumberFormat="1" applyFont="1" applyBorder="1"/>
    <xf numFmtId="0" fontId="4" fillId="0" borderId="5" xfId="0" applyFont="1" applyBorder="1"/>
    <xf numFmtId="164" fontId="4" fillId="0" borderId="0" xfId="0" applyNumberFormat="1" applyFont="1"/>
    <xf numFmtId="10" fontId="4" fillId="0" borderId="6" xfId="0" applyNumberFormat="1" applyFont="1" applyBorder="1"/>
    <xf numFmtId="10" fontId="4" fillId="0" borderId="7" xfId="0" applyNumberFormat="1" applyFont="1" applyBorder="1"/>
    <xf numFmtId="10" fontId="4" fillId="0" borderId="1" xfId="0" applyNumberFormat="1" applyFont="1" applyBorder="1"/>
    <xf numFmtId="10" fontId="4" fillId="0" borderId="9" xfId="0" applyNumberFormat="1" applyFont="1" applyBorder="1"/>
    <xf numFmtId="164" fontId="7" fillId="0" borderId="0" xfId="0" applyNumberFormat="1" applyFont="1"/>
    <xf numFmtId="10" fontId="7" fillId="0" borderId="0" xfId="0" applyNumberFormat="1" applyFont="1"/>
    <xf numFmtId="0" fontId="7" fillId="0" borderId="3" xfId="0" applyFont="1" applyBorder="1" applyAlignment="1">
      <alignment horizontal="center"/>
    </xf>
    <xf numFmtId="0" fontId="7" fillId="0" borderId="4" xfId="0" applyFont="1" applyBorder="1" applyAlignment="1">
      <alignment horizontal="center"/>
    </xf>
    <xf numFmtId="0" fontId="7" fillId="0" borderId="3" xfId="0" applyFont="1" applyBorder="1" applyAlignment="1">
      <alignment horizontal="right"/>
    </xf>
    <xf numFmtId="0" fontId="7" fillId="0" borderId="4" xfId="0" applyFont="1" applyBorder="1" applyAlignment="1">
      <alignment horizontal="right"/>
    </xf>
    <xf numFmtId="0" fontId="8" fillId="3" borderId="0" xfId="0" applyFont="1" applyFill="1"/>
    <xf numFmtId="0" fontId="9" fillId="3" borderId="0" xfId="0" applyFont="1" applyFill="1"/>
    <xf numFmtId="0" fontId="9" fillId="0" borderId="0" xfId="0" applyFont="1"/>
    <xf numFmtId="0" fontId="5" fillId="2" borderId="10" xfId="0" applyFont="1" applyFill="1" applyBorder="1" applyAlignment="1">
      <alignment horizontal="center" vertical="center" wrapText="1"/>
    </xf>
    <xf numFmtId="0" fontId="5" fillId="2" borderId="10" xfId="0" applyFont="1" applyFill="1" applyBorder="1" applyAlignment="1">
      <alignment vertical="center" wrapText="1"/>
    </xf>
    <xf numFmtId="0" fontId="10" fillId="2" borderId="10" xfId="0" applyFont="1" applyFill="1" applyBorder="1" applyAlignment="1">
      <alignment vertical="center" wrapText="1"/>
    </xf>
    <xf numFmtId="164" fontId="11" fillId="2" borderId="10" xfId="0" applyNumberFormat="1" applyFont="1" applyFill="1" applyBorder="1" applyAlignment="1">
      <alignment horizontal="right" vertical="center" wrapText="1"/>
    </xf>
    <xf numFmtId="0" fontId="5" fillId="2" borderId="10" xfId="0" applyFont="1" applyFill="1" applyBorder="1" applyAlignment="1">
      <alignment horizontal="left" vertical="center" wrapText="1"/>
    </xf>
    <xf numFmtId="0" fontId="5" fillId="2" borderId="11" xfId="0" applyFont="1" applyFill="1" applyBorder="1" applyAlignment="1">
      <alignment horizontal="left" vertical="center" wrapText="1"/>
    </xf>
    <xf numFmtId="164" fontId="11" fillId="2" borderId="11" xfId="0" applyNumberFormat="1" applyFont="1" applyFill="1" applyBorder="1" applyAlignment="1">
      <alignment horizontal="right" vertical="center" wrapText="1"/>
    </xf>
    <xf numFmtId="0" fontId="5" fillId="0" borderId="0" xfId="0" applyFont="1" applyAlignment="1">
      <alignment horizontal="left"/>
    </xf>
    <xf numFmtId="164" fontId="9" fillId="0" borderId="0" xfId="0" applyNumberFormat="1" applyFont="1"/>
    <xf numFmtId="0" fontId="8" fillId="0" borderId="0" xfId="0" applyFont="1" applyAlignment="1">
      <alignment horizontal="left"/>
    </xf>
    <xf numFmtId="10" fontId="9" fillId="0" borderId="0" xfId="0" applyNumberFormat="1" applyFont="1"/>
    <xf numFmtId="9" fontId="8" fillId="0" borderId="0" xfId="0" applyNumberFormat="1" applyFont="1" applyAlignment="1">
      <alignment horizontal="left"/>
    </xf>
    <xf numFmtId="10" fontId="9" fillId="0" borderId="0" xfId="1" applyNumberFormat="1" applyFont="1"/>
    <xf numFmtId="0" fontId="10" fillId="2" borderId="11" xfId="0" applyFont="1" applyFill="1" applyBorder="1" applyAlignment="1">
      <alignment vertical="center" wrapText="1"/>
    </xf>
    <xf numFmtId="0" fontId="7" fillId="3" borderId="1" xfId="0" applyFont="1" applyFill="1" applyBorder="1"/>
    <xf numFmtId="0" fontId="4" fillId="0" borderId="1" xfId="0" applyFont="1" applyBorder="1" applyAlignment="1">
      <alignment wrapText="1"/>
    </xf>
    <xf numFmtId="0" fontId="7" fillId="0" borderId="13" xfId="0" applyFont="1" applyBorder="1" applyAlignment="1">
      <alignment horizontal="center"/>
    </xf>
    <xf numFmtId="0" fontId="7" fillId="0" borderId="12" xfId="0" applyFont="1" applyBorder="1" applyAlignment="1">
      <alignment horizontal="center"/>
    </xf>
    <xf numFmtId="0" fontId="7" fillId="0" borderId="14" xfId="0" applyFont="1" applyBorder="1"/>
    <xf numFmtId="0" fontId="4" fillId="3" borderId="1" xfId="0" applyFont="1" applyFill="1" applyBorder="1"/>
    <xf numFmtId="0" fontId="7" fillId="0" borderId="1" xfId="0" applyFont="1" applyBorder="1"/>
    <xf numFmtId="0" fontId="4" fillId="0" borderId="1" xfId="0" applyFont="1" applyBorder="1"/>
    <xf numFmtId="0" fontId="5" fillId="0" borderId="0" xfId="0" applyFont="1" applyAlignment="1">
      <alignment vertical="center"/>
    </xf>
    <xf numFmtId="0" fontId="12" fillId="0" borderId="0" xfId="0" applyFont="1" applyAlignment="1">
      <alignment vertical="center"/>
    </xf>
    <xf numFmtId="0" fontId="9" fillId="0" borderId="0" xfId="0" applyFont="1" applyAlignment="1">
      <alignment horizontal="left"/>
    </xf>
    <xf numFmtId="0" fontId="7" fillId="0" borderId="3" xfId="0" applyFont="1" applyBorder="1"/>
    <xf numFmtId="0" fontId="7" fillId="0" borderId="8" xfId="0" applyFont="1" applyBorder="1"/>
    <xf numFmtId="0" fontId="4" fillId="0" borderId="9" xfId="0" applyFont="1" applyBorder="1"/>
    <xf numFmtId="0" fontId="4" fillId="0" borderId="0" xfId="0" applyFont="1" applyAlignment="1">
      <alignment wrapText="1"/>
    </xf>
    <xf numFmtId="0" fontId="0" fillId="0" borderId="0" xfId="0"/>
    <xf numFmtId="0" fontId="4" fillId="3" borderId="0" xfId="0" applyFont="1" applyFill="1" applyAlignment="1">
      <alignment wrapText="1"/>
    </xf>
    <xf numFmtId="0" fontId="4" fillId="3" borderId="1" xfId="0" applyFont="1" applyFill="1" applyBorder="1" applyAlignment="1">
      <alignment wrapText="1"/>
    </xf>
  </cellXfs>
  <cellStyles count="3">
    <cellStyle name="Hyperlink" xfId="2" builtinId="8"/>
    <cellStyle name="Normal" xfId="0" builtinId="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customschemas.google.com/relationships/workbookmetadata" Target="metadata"/><Relationship Id="rId2" Type="http://schemas.openxmlformats.org/officeDocument/2006/relationships/worksheet" Target="worksheets/sheet2.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g"/></Relationships>
</file>

<file path=xl/drawings/drawing1.xml><?xml version="1.0" encoding="utf-8"?>
<xdr:wsDr xmlns:xdr="http://schemas.openxmlformats.org/drawingml/2006/spreadsheetDrawing" xmlns:a="http://schemas.openxmlformats.org/drawingml/2006/main">
  <xdr:twoCellAnchor editAs="oneCell">
    <xdr:from>
      <xdr:col>0</xdr:col>
      <xdr:colOff>326727</xdr:colOff>
      <xdr:row>0</xdr:row>
      <xdr:rowOff>28575</xdr:rowOff>
    </xdr:from>
    <xdr:to>
      <xdr:col>0</xdr:col>
      <xdr:colOff>2000251</xdr:colOff>
      <xdr:row>1</xdr:row>
      <xdr:rowOff>162784</xdr:rowOff>
    </xdr:to>
    <xdr:pic>
      <xdr:nvPicPr>
        <xdr:cNvPr id="3" name="Picture 2">
          <a:extLst>
            <a:ext uri="{FF2B5EF4-FFF2-40B4-BE49-F238E27FC236}">
              <a16:creationId xmlns:a16="http://schemas.microsoft.com/office/drawing/2014/main" id="{C26F0338-B4B8-9A90-D3B2-267D1A3DCCB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326727" y="28575"/>
          <a:ext cx="1673524" cy="1353409"/>
        </a:xfrm>
        <a:prstGeom prst="rect">
          <a:avLst/>
        </a:prstGeom>
      </xdr:spPr>
    </xdr:pic>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467886"/>
      </a:folHlink>
    </a:clrScheme>
    <a:fontScheme name="Sheets">
      <a:majorFont>
        <a:latin typeface="Aptos Narrow"/>
        <a:ea typeface="Aptos Narrow"/>
        <a:cs typeface="Aptos Narrow"/>
      </a:majorFont>
      <a:minorFont>
        <a:latin typeface="Aptos Narrow"/>
        <a:ea typeface="Aptos Narrow"/>
        <a:cs typeface="Aptos Narrow"/>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sr.ithaka.org/blog/an-endowment-tax-alternative"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08B663-CA30-4377-924C-887A3AF43C31}">
  <dimension ref="A1:B2"/>
  <sheetViews>
    <sheetView tabSelected="1" workbookViewId="0">
      <selection activeCell="B14" sqref="B14"/>
    </sheetView>
  </sheetViews>
  <sheetFormatPr defaultRowHeight="15.6" x14ac:dyDescent="0.3"/>
  <cols>
    <col min="1" max="1" width="30.8984375" customWidth="1"/>
    <col min="2" max="2" width="78.8984375" customWidth="1"/>
  </cols>
  <sheetData>
    <row r="1" spans="1:2" ht="93.6" x14ac:dyDescent="0.3">
      <c r="A1" s="56"/>
      <c r="B1" s="1" t="s">
        <v>78</v>
      </c>
    </row>
    <row r="2" spans="1:2" x14ac:dyDescent="0.3">
      <c r="A2" s="57"/>
      <c r="B2" s="2" t="s">
        <v>33</v>
      </c>
    </row>
  </sheetData>
  <mergeCells count="1">
    <mergeCell ref="A1:A2"/>
  </mergeCells>
  <hyperlinks>
    <hyperlink ref="B2" r:id="rId1" xr:uid="{33593137-A1E2-49E4-83C2-494C1ACDB407}"/>
  </hyperlinks>
  <pageMargins left="0.7" right="0.7" top="0.75" bottom="0.75" header="0.3" footer="0.3"/>
  <pageSetup orientation="portrait" horizontalDpi="1200" verticalDpi="1200" r:id="rId2"/>
  <drawing r:id="rId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993"/>
  <sheetViews>
    <sheetView workbookViewId="0"/>
  </sheetViews>
  <sheetFormatPr defaultColWidth="11.09765625" defaultRowHeight="15" customHeight="1" x14ac:dyDescent="0.25"/>
  <cols>
    <col min="1" max="1" width="8.5" style="27" customWidth="1"/>
    <col min="2" max="2" width="42" style="27" customWidth="1"/>
    <col min="3" max="3" width="16" style="27" customWidth="1"/>
    <col min="4" max="4" width="15" style="27" customWidth="1"/>
    <col min="5" max="5" width="17.59765625" style="27" customWidth="1"/>
    <col min="6" max="6" width="16" style="27" customWidth="1"/>
    <col min="7" max="7" width="18" style="27" customWidth="1"/>
    <col min="8" max="26" width="8.5" style="27" customWidth="1"/>
    <col min="27" max="16384" width="11.09765625" style="27"/>
  </cols>
  <sheetData>
    <row r="1" spans="1:7" ht="15" customHeight="1" x14ac:dyDescent="0.25">
      <c r="A1" s="25" t="s">
        <v>66</v>
      </c>
      <c r="B1" s="26"/>
      <c r="C1" s="26"/>
      <c r="D1" s="26"/>
      <c r="E1" s="26"/>
      <c r="F1" s="26"/>
      <c r="G1" s="26"/>
    </row>
    <row r="2" spans="1:7" ht="15.75" customHeight="1" x14ac:dyDescent="0.25">
      <c r="A2" s="28"/>
      <c r="B2" s="28"/>
      <c r="C2" s="28" t="s">
        <v>0</v>
      </c>
      <c r="D2" s="28" t="s">
        <v>1</v>
      </c>
      <c r="E2" s="28" t="s">
        <v>2</v>
      </c>
      <c r="F2" s="28" t="s">
        <v>42</v>
      </c>
      <c r="G2" s="28" t="s">
        <v>43</v>
      </c>
    </row>
    <row r="3" spans="1:7" ht="15.75" customHeight="1" x14ac:dyDescent="0.25">
      <c r="A3" s="29" t="s">
        <v>16</v>
      </c>
      <c r="B3" s="30" t="s">
        <v>35</v>
      </c>
      <c r="C3" s="31">
        <v>2764971820</v>
      </c>
      <c r="D3" s="31">
        <v>3031447003</v>
      </c>
      <c r="E3" s="31">
        <v>2254547362</v>
      </c>
      <c r="F3" s="31">
        <v>2321097295</v>
      </c>
      <c r="G3" s="31">
        <v>2273708092</v>
      </c>
    </row>
    <row r="4" spans="1:7" ht="15.75" customHeight="1" x14ac:dyDescent="0.25">
      <c r="A4" s="32" t="s">
        <v>17</v>
      </c>
      <c r="B4" s="30" t="s">
        <v>36</v>
      </c>
      <c r="C4" s="31">
        <v>14348586</v>
      </c>
      <c r="D4" s="31">
        <v>14162426</v>
      </c>
      <c r="E4" s="31">
        <v>14157679</v>
      </c>
      <c r="F4" s="31">
        <v>11385079</v>
      </c>
      <c r="G4" s="31">
        <v>6105044</v>
      </c>
    </row>
    <row r="5" spans="1:7" ht="15.75" customHeight="1" x14ac:dyDescent="0.25">
      <c r="A5" s="32" t="s">
        <v>18</v>
      </c>
      <c r="B5" s="30" t="s">
        <v>63</v>
      </c>
      <c r="C5" s="31">
        <v>125116465</v>
      </c>
      <c r="D5" s="31">
        <v>-175679397</v>
      </c>
      <c r="E5" s="31">
        <v>865191000</v>
      </c>
      <c r="F5" s="31">
        <v>21844701</v>
      </c>
      <c r="G5" s="31">
        <v>138213928</v>
      </c>
    </row>
    <row r="6" spans="1:7" ht="15.75" customHeight="1" x14ac:dyDescent="0.25">
      <c r="A6" s="32" t="s">
        <v>20</v>
      </c>
      <c r="B6" s="30" t="s">
        <v>37</v>
      </c>
      <c r="C6" s="31">
        <v>55234189</v>
      </c>
      <c r="D6" s="31">
        <v>52383929</v>
      </c>
      <c r="E6" s="31">
        <v>43302882</v>
      </c>
      <c r="F6" s="31">
        <v>49733633</v>
      </c>
      <c r="G6" s="31">
        <v>46910069</v>
      </c>
    </row>
    <row r="7" spans="1:7" ht="15.75" customHeight="1" x14ac:dyDescent="0.25">
      <c r="A7" s="33" t="s">
        <v>21</v>
      </c>
      <c r="B7" s="30" t="s">
        <v>48</v>
      </c>
      <c r="C7" s="34">
        <v>38882988</v>
      </c>
      <c r="D7" s="34">
        <v>44599935</v>
      </c>
      <c r="E7" s="34">
        <v>52619680</v>
      </c>
      <c r="F7" s="34">
        <v>42036355</v>
      </c>
      <c r="G7" s="34">
        <v>43761141</v>
      </c>
    </row>
    <row r="8" spans="1:7" ht="15.75" customHeight="1" x14ac:dyDescent="0.25">
      <c r="A8" s="32" t="s">
        <v>22</v>
      </c>
      <c r="B8" s="30" t="s">
        <v>38</v>
      </c>
      <c r="C8" s="31">
        <v>13297353</v>
      </c>
      <c r="D8" s="31">
        <v>7974348</v>
      </c>
      <c r="E8" s="31">
        <v>6526476</v>
      </c>
      <c r="F8" s="31">
        <v>8009725</v>
      </c>
      <c r="G8" s="31">
        <v>6258559</v>
      </c>
    </row>
    <row r="9" spans="1:7" ht="15.75" customHeight="1" x14ac:dyDescent="0.25">
      <c r="A9" s="32" t="s">
        <v>23</v>
      </c>
      <c r="B9" s="30" t="s">
        <v>39</v>
      </c>
      <c r="C9" s="31">
        <v>2797022341</v>
      </c>
      <c r="D9" s="31">
        <v>2764971820</v>
      </c>
      <c r="E9" s="31">
        <v>3031447003</v>
      </c>
      <c r="F9" s="31">
        <v>2254547362</v>
      </c>
      <c r="G9" s="31">
        <v>2321097295</v>
      </c>
    </row>
    <row r="10" spans="1:7" ht="15.75" customHeight="1" x14ac:dyDescent="0.25"/>
    <row r="11" spans="1:7" ht="15.75" customHeight="1" x14ac:dyDescent="0.25">
      <c r="A11" s="35" t="s">
        <v>24</v>
      </c>
      <c r="C11" s="36">
        <f>+C6+C7+C8</f>
        <v>107414530</v>
      </c>
      <c r="D11" s="36">
        <f>+D6+D7+D8</f>
        <v>104958212</v>
      </c>
      <c r="E11" s="36">
        <f>+E6+E7+E8</f>
        <v>102449038</v>
      </c>
      <c r="F11" s="36">
        <f>+F6+F7+F8</f>
        <v>99779713</v>
      </c>
      <c r="G11" s="36">
        <f>+G6+G7+G8</f>
        <v>96929769</v>
      </c>
    </row>
    <row r="12" spans="1:7" ht="15.75" customHeight="1" x14ac:dyDescent="0.25">
      <c r="A12" s="37" t="s">
        <v>25</v>
      </c>
      <c r="C12" s="38">
        <f>C11/C3</f>
        <v>3.8848327213692906E-2</v>
      </c>
      <c r="D12" s="38">
        <f>D11/D3</f>
        <v>3.4623139344389195E-2</v>
      </c>
      <c r="E12" s="38">
        <f>E11/E3</f>
        <v>4.5441067119174582E-2</v>
      </c>
      <c r="F12" s="38">
        <f>F11/F3</f>
        <v>4.2988164785224998E-2</v>
      </c>
      <c r="G12" s="38">
        <f>G11/G3</f>
        <v>4.2630700634371493E-2</v>
      </c>
    </row>
    <row r="13" spans="1:7" ht="15.75" customHeight="1" x14ac:dyDescent="0.25">
      <c r="A13" s="39">
        <v>0.05</v>
      </c>
      <c r="C13" s="36">
        <f>C3*0.05</f>
        <v>138248591</v>
      </c>
      <c r="D13" s="36">
        <f>D3*0.05</f>
        <v>151572350.15000001</v>
      </c>
      <c r="E13" s="36">
        <f>E3*0.05</f>
        <v>112727368.10000001</v>
      </c>
      <c r="F13" s="36">
        <f>F3*0.05</f>
        <v>116054864.75</v>
      </c>
      <c r="G13" s="36">
        <f>G3*0.05</f>
        <v>113685404.60000001</v>
      </c>
    </row>
    <row r="14" spans="1:7" ht="15.75" customHeight="1" x14ac:dyDescent="0.25">
      <c r="A14" s="37" t="s">
        <v>26</v>
      </c>
      <c r="C14" s="36">
        <f>C13-C11</f>
        <v>30834061</v>
      </c>
      <c r="D14" s="36">
        <f>D13-D11</f>
        <v>46614138.150000006</v>
      </c>
      <c r="E14" s="36">
        <f>E13-E11</f>
        <v>10278330.100000009</v>
      </c>
      <c r="F14" s="36">
        <f>F13-F11</f>
        <v>16275151.75</v>
      </c>
      <c r="G14" s="36">
        <f>G13-G11</f>
        <v>16755635.600000009</v>
      </c>
    </row>
    <row r="15" spans="1:7" ht="15.75" customHeight="1" x14ac:dyDescent="0.25">
      <c r="C15" s="36"/>
      <c r="D15" s="36"/>
      <c r="E15" s="36"/>
      <c r="F15" s="36"/>
      <c r="G15" s="36"/>
    </row>
    <row r="16" spans="1:7" ht="15.75" customHeight="1" x14ac:dyDescent="0.25">
      <c r="A16" s="37" t="s">
        <v>30</v>
      </c>
      <c r="C16" s="36">
        <f>(C3+D3+E3)/3</f>
        <v>2683655395</v>
      </c>
      <c r="D16" s="36">
        <f>(D3+E3+F3)/3</f>
        <v>2535697220</v>
      </c>
      <c r="E16" s="36">
        <f>(E3+F3+G3)/3</f>
        <v>2283117583</v>
      </c>
      <c r="F16" s="36"/>
      <c r="G16" s="36"/>
    </row>
    <row r="17" spans="1:7" ht="15.75" customHeight="1" x14ac:dyDescent="0.25">
      <c r="A17" s="39">
        <v>0.05</v>
      </c>
      <c r="C17" s="36">
        <f>0.05*C16</f>
        <v>134182769.75</v>
      </c>
      <c r="D17" s="36">
        <f t="shared" ref="D17:E17" si="0">0.05*D16</f>
        <v>126784861</v>
      </c>
      <c r="E17" s="36">
        <f t="shared" si="0"/>
        <v>114155879.15000001</v>
      </c>
      <c r="F17" s="36"/>
      <c r="G17" s="36"/>
    </row>
    <row r="18" spans="1:7" ht="15.75" customHeight="1" x14ac:dyDescent="0.25">
      <c r="A18" s="37" t="s">
        <v>26</v>
      </c>
      <c r="C18" s="36">
        <f>C17-C11</f>
        <v>26768239.75</v>
      </c>
      <c r="D18" s="36">
        <f>D17-D11</f>
        <v>21826649</v>
      </c>
      <c r="E18" s="36">
        <f>E17-E11</f>
        <v>11706841.150000006</v>
      </c>
      <c r="F18" s="36"/>
      <c r="G18" s="36"/>
    </row>
    <row r="19" spans="1:7" ht="15.75" customHeight="1" x14ac:dyDescent="0.25">
      <c r="A19" s="50" t="s">
        <v>46</v>
      </c>
      <c r="C19" s="40">
        <f>C17/C3</f>
        <v>4.8529525248470706E-2</v>
      </c>
      <c r="D19" s="40">
        <f>D17/D3</f>
        <v>4.182321540654689E-2</v>
      </c>
      <c r="E19" s="40">
        <f>E17/E3</f>
        <v>5.0633613236109966E-2</v>
      </c>
    </row>
    <row r="20" spans="1:7" ht="15.75" customHeight="1" x14ac:dyDescent="0.25"/>
    <row r="21" spans="1:7" ht="15.75" customHeight="1" x14ac:dyDescent="0.25">
      <c r="A21" s="27" t="s">
        <v>65</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 footer="0"/>
  <pageSetup orientation="landscape"/>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992"/>
  <sheetViews>
    <sheetView workbookViewId="0">
      <selection activeCell="J12" sqref="J12"/>
    </sheetView>
  </sheetViews>
  <sheetFormatPr defaultColWidth="11.09765625" defaultRowHeight="15" customHeight="1" x14ac:dyDescent="0.25"/>
  <cols>
    <col min="1" max="1" width="11" style="27" customWidth="1"/>
    <col min="2" max="2" width="41.3984375" style="27" customWidth="1"/>
    <col min="3" max="3" width="15.8984375" style="27" customWidth="1"/>
    <col min="4" max="4" width="17" style="27" customWidth="1"/>
    <col min="5" max="5" width="18.3984375" style="27" customWidth="1"/>
    <col min="6" max="6" width="19.59765625" style="27" customWidth="1"/>
    <col min="7" max="7" width="17.09765625" style="27" customWidth="1"/>
    <col min="8" max="26" width="11" style="27" customWidth="1"/>
    <col min="27" max="16384" width="11.09765625" style="27"/>
  </cols>
  <sheetData>
    <row r="1" spans="1:7" ht="15" customHeight="1" x14ac:dyDescent="0.25">
      <c r="A1" s="25" t="s">
        <v>68</v>
      </c>
      <c r="B1" s="26"/>
      <c r="C1" s="26"/>
      <c r="D1" s="26"/>
      <c r="E1" s="26"/>
      <c r="F1" s="26"/>
      <c r="G1" s="26"/>
    </row>
    <row r="2" spans="1:7" ht="15.75" customHeight="1" x14ac:dyDescent="0.25">
      <c r="A2" s="28"/>
      <c r="B2" s="28"/>
      <c r="C2" s="28" t="s">
        <v>0</v>
      </c>
      <c r="D2" s="28" t="s">
        <v>1</v>
      </c>
      <c r="E2" s="28" t="s">
        <v>2</v>
      </c>
      <c r="F2" s="28" t="s">
        <v>42</v>
      </c>
      <c r="G2" s="28" t="s">
        <v>43</v>
      </c>
    </row>
    <row r="3" spans="1:7" ht="15.75" customHeight="1" x14ac:dyDescent="0.25">
      <c r="A3" s="29" t="s">
        <v>16</v>
      </c>
      <c r="B3" s="30" t="s">
        <v>35</v>
      </c>
      <c r="C3" s="31">
        <v>35126217000</v>
      </c>
      <c r="D3" s="31">
        <v>37026442000</v>
      </c>
      <c r="E3" s="31">
        <v>25944283000</v>
      </c>
      <c r="F3" s="31">
        <v>25499645000</v>
      </c>
      <c r="G3" s="31">
        <v>25316222000</v>
      </c>
    </row>
    <row r="4" spans="1:7" ht="15.75" customHeight="1" x14ac:dyDescent="0.25">
      <c r="A4" s="32" t="s">
        <v>17</v>
      </c>
      <c r="B4" s="30" t="s">
        <v>36</v>
      </c>
      <c r="C4" s="31">
        <v>556921000</v>
      </c>
      <c r="D4" s="31">
        <v>117556000</v>
      </c>
      <c r="E4" s="31">
        <v>651218000</v>
      </c>
      <c r="F4" s="31">
        <v>432263000</v>
      </c>
      <c r="G4" s="31">
        <v>84167000</v>
      </c>
    </row>
    <row r="5" spans="1:7" ht="15.75" customHeight="1" x14ac:dyDescent="0.25">
      <c r="A5" s="32" t="s">
        <v>18</v>
      </c>
      <c r="B5" s="30" t="s">
        <v>63</v>
      </c>
      <c r="C5" s="31">
        <v>-689719000</v>
      </c>
      <c r="D5" s="31">
        <v>-489044000</v>
      </c>
      <c r="E5" s="31">
        <v>11883451000</v>
      </c>
      <c r="F5" s="31">
        <v>1428455000</v>
      </c>
      <c r="G5" s="31">
        <v>1450588000</v>
      </c>
    </row>
    <row r="6" spans="1:7" ht="15.75" customHeight="1" x14ac:dyDescent="0.25">
      <c r="A6" s="32" t="s">
        <v>20</v>
      </c>
      <c r="B6" s="30" t="s">
        <v>37</v>
      </c>
      <c r="C6" s="31">
        <v>285910000</v>
      </c>
      <c r="D6" s="31">
        <v>287352000</v>
      </c>
      <c r="E6" s="31">
        <v>232613000</v>
      </c>
      <c r="F6" s="31">
        <v>253351000</v>
      </c>
      <c r="G6" s="31">
        <v>242929000</v>
      </c>
    </row>
    <row r="7" spans="1:7" ht="15.75" customHeight="1" x14ac:dyDescent="0.25">
      <c r="A7" s="33" t="s">
        <v>21</v>
      </c>
      <c r="B7" s="30" t="s">
        <v>69</v>
      </c>
      <c r="C7" s="34">
        <v>1289030000</v>
      </c>
      <c r="D7" s="34">
        <v>1203493000</v>
      </c>
      <c r="E7" s="34">
        <v>1192252000</v>
      </c>
      <c r="F7" s="34">
        <v>1136033000</v>
      </c>
      <c r="G7" s="34">
        <v>1083906000</v>
      </c>
    </row>
    <row r="8" spans="1:7" ht="15.75" customHeight="1" x14ac:dyDescent="0.25">
      <c r="A8" s="32" t="s">
        <v>22</v>
      </c>
      <c r="B8" s="30" t="s">
        <v>38</v>
      </c>
      <c r="C8" s="31">
        <v>37616000</v>
      </c>
      <c r="D8" s="31">
        <v>37892000</v>
      </c>
      <c r="E8" s="31">
        <v>27645000</v>
      </c>
      <c r="F8" s="31">
        <v>26696000</v>
      </c>
      <c r="G8" s="31">
        <v>24497000</v>
      </c>
    </row>
    <row r="9" spans="1:7" ht="15.75" customHeight="1" x14ac:dyDescent="0.25">
      <c r="A9" s="32" t="s">
        <v>23</v>
      </c>
      <c r="B9" s="30" t="s">
        <v>39</v>
      </c>
      <c r="C9" s="31">
        <v>33380863000</v>
      </c>
      <c r="D9" s="31">
        <v>35126217000</v>
      </c>
      <c r="E9" s="31">
        <v>37026442000</v>
      </c>
      <c r="F9" s="31">
        <v>25944283000</v>
      </c>
      <c r="G9" s="31">
        <v>25499645000</v>
      </c>
    </row>
    <row r="10" spans="1:7" ht="15.75" customHeight="1" x14ac:dyDescent="0.25"/>
    <row r="11" spans="1:7" ht="15.75" customHeight="1" x14ac:dyDescent="0.25">
      <c r="A11" s="35" t="s">
        <v>24</v>
      </c>
      <c r="C11" s="36">
        <f>+C6+C7+C8</f>
        <v>1612556000</v>
      </c>
      <c r="D11" s="36">
        <f>+D6+D7+D8</f>
        <v>1528737000</v>
      </c>
      <c r="E11" s="36">
        <f>+E6+E7+E8</f>
        <v>1452510000</v>
      </c>
      <c r="F11" s="36">
        <f>+F6+F7+F8</f>
        <v>1416080000</v>
      </c>
      <c r="G11" s="36">
        <f>+G6+G7+G8</f>
        <v>1351332000</v>
      </c>
    </row>
    <row r="12" spans="1:7" ht="15.75" customHeight="1" x14ac:dyDescent="0.25">
      <c r="A12" s="37" t="s">
        <v>25</v>
      </c>
      <c r="C12" s="38">
        <f>C11/C3</f>
        <v>4.5907477027771024E-2</v>
      </c>
      <c r="D12" s="38">
        <f>D11/D3</f>
        <v>4.1287710010051736E-2</v>
      </c>
      <c r="E12" s="38">
        <f>E11/E3</f>
        <v>5.598574452799486E-2</v>
      </c>
      <c r="F12" s="38">
        <f>F11/F3</f>
        <v>5.5533322130562994E-2</v>
      </c>
      <c r="G12" s="38">
        <f>G11/G3</f>
        <v>5.3378106733303253E-2</v>
      </c>
    </row>
    <row r="13" spans="1:7" ht="15.75" customHeight="1" x14ac:dyDescent="0.25">
      <c r="A13" s="39">
        <v>0.05</v>
      </c>
      <c r="C13" s="36">
        <f>C3*0.05</f>
        <v>1756310850</v>
      </c>
      <c r="D13" s="36">
        <f>D3*0.05</f>
        <v>1851322100</v>
      </c>
      <c r="E13" s="36">
        <f>E3*0.05</f>
        <v>1297214150</v>
      </c>
      <c r="F13" s="36">
        <f>F3*0.05</f>
        <v>1274982250</v>
      </c>
      <c r="G13" s="36">
        <f>G3*0.05</f>
        <v>1265811100</v>
      </c>
    </row>
    <row r="14" spans="1:7" ht="15.75" customHeight="1" x14ac:dyDescent="0.25">
      <c r="A14" s="37" t="s">
        <v>26</v>
      </c>
      <c r="C14" s="36">
        <f>C13-C11</f>
        <v>143754850</v>
      </c>
      <c r="D14" s="36">
        <f>D13-D11</f>
        <v>322585100</v>
      </c>
      <c r="E14" s="36">
        <f>E13-E11</f>
        <v>-155295850</v>
      </c>
      <c r="F14" s="36">
        <f>F13-F11</f>
        <v>-141097750</v>
      </c>
      <c r="G14" s="36">
        <f>G13-G11</f>
        <v>-85520900</v>
      </c>
    </row>
    <row r="15" spans="1:7" ht="15.75" customHeight="1" x14ac:dyDescent="0.25">
      <c r="C15" s="36"/>
      <c r="D15" s="36"/>
      <c r="E15" s="36"/>
      <c r="F15" s="36"/>
      <c r="G15" s="36"/>
    </row>
    <row r="16" spans="1:7" ht="15.75" customHeight="1" x14ac:dyDescent="0.25">
      <c r="A16" s="37" t="s">
        <v>30</v>
      </c>
      <c r="C16" s="36">
        <f>(C3+D3+E3)/3</f>
        <v>32698980666.666668</v>
      </c>
      <c r="D16" s="36">
        <f>(D3+E3+F3)/3</f>
        <v>29490123333.333332</v>
      </c>
      <c r="E16" s="36">
        <f>(E3+F3+G3)/3</f>
        <v>25586716666.666668</v>
      </c>
      <c r="F16" s="36"/>
      <c r="G16" s="36"/>
    </row>
    <row r="17" spans="1:7" ht="15.75" customHeight="1" x14ac:dyDescent="0.25">
      <c r="A17" s="39">
        <v>0.05</v>
      </c>
      <c r="C17" s="36">
        <f>0.05*C16</f>
        <v>1634949033.3333335</v>
      </c>
      <c r="D17" s="36">
        <f t="shared" ref="D17:E17" si="0">0.05*D16</f>
        <v>1474506166.6666667</v>
      </c>
      <c r="E17" s="36">
        <f t="shared" si="0"/>
        <v>1279335833.3333335</v>
      </c>
      <c r="F17" s="36"/>
      <c r="G17" s="36"/>
    </row>
    <row r="18" spans="1:7" ht="15.75" customHeight="1" x14ac:dyDescent="0.25">
      <c r="A18" s="37" t="s">
        <v>26</v>
      </c>
      <c r="C18" s="36">
        <f>C17-C11</f>
        <v>22393033.333333492</v>
      </c>
      <c r="D18" s="36">
        <f>D17-D11</f>
        <v>-54230833.333333254</v>
      </c>
      <c r="E18" s="36">
        <f>E17-E11</f>
        <v>-173174166.66666651</v>
      </c>
      <c r="F18" s="36"/>
      <c r="G18" s="36"/>
    </row>
    <row r="19" spans="1:7" ht="15.75" customHeight="1" x14ac:dyDescent="0.25">
      <c r="A19" s="50" t="s">
        <v>46</v>
      </c>
      <c r="C19" s="40">
        <f>C17/C3</f>
        <v>4.6544979020465921E-2</v>
      </c>
      <c r="D19" s="40">
        <f>D17/D3</f>
        <v>3.9823058523059458E-2</v>
      </c>
      <c r="E19" s="40">
        <f>E17/E3</f>
        <v>4.9310895711912078E-2</v>
      </c>
    </row>
    <row r="20" spans="1:7" ht="15.75" customHeight="1" x14ac:dyDescent="0.25"/>
    <row r="21" spans="1:7" ht="15.75" customHeight="1" x14ac:dyDescent="0.25">
      <c r="A21" s="27" t="s">
        <v>67</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sheetData>
  <pageMargins left="0.7" right="0.7" top="0.75" bottom="0.75" header="0" footer="0"/>
  <pageSetup orientation="landscape"/>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G993"/>
  <sheetViews>
    <sheetView workbookViewId="0">
      <selection activeCell="K12" sqref="K12"/>
    </sheetView>
  </sheetViews>
  <sheetFormatPr defaultColWidth="11.09765625" defaultRowHeight="15" customHeight="1" x14ac:dyDescent="0.25"/>
  <cols>
    <col min="1" max="1" width="8.5" style="27" customWidth="1"/>
    <col min="2" max="2" width="40.8984375" style="27" customWidth="1"/>
    <col min="3" max="3" width="16.5" style="27" customWidth="1"/>
    <col min="4" max="5" width="17.5" style="27" customWidth="1"/>
    <col min="6" max="6" width="20.5" style="27" customWidth="1"/>
    <col min="7" max="7" width="17" style="27" customWidth="1"/>
    <col min="8" max="26" width="8.5" style="27" customWidth="1"/>
    <col min="27" max="16384" width="11.09765625" style="27"/>
  </cols>
  <sheetData>
    <row r="1" spans="1:7" ht="15" customHeight="1" x14ac:dyDescent="0.25">
      <c r="A1" s="25" t="s">
        <v>71</v>
      </c>
      <c r="B1" s="26"/>
      <c r="C1" s="26"/>
      <c r="D1" s="26"/>
      <c r="E1" s="26"/>
      <c r="F1" s="26"/>
      <c r="G1" s="26"/>
    </row>
    <row r="2" spans="1:7" ht="15.75" customHeight="1" x14ac:dyDescent="0.25">
      <c r="A2" s="28"/>
      <c r="B2" s="28"/>
      <c r="C2" s="28" t="s">
        <v>0</v>
      </c>
      <c r="D2" s="28" t="s">
        <v>1</v>
      </c>
      <c r="E2" s="28" t="s">
        <v>2</v>
      </c>
      <c r="F2" s="28" t="s">
        <v>42</v>
      </c>
      <c r="G2" s="28" t="s">
        <v>43</v>
      </c>
    </row>
    <row r="3" spans="1:7" ht="15.75" customHeight="1" x14ac:dyDescent="0.25">
      <c r="A3" s="29" t="s">
        <v>16</v>
      </c>
      <c r="B3" s="30" t="s">
        <v>35</v>
      </c>
      <c r="C3" s="31">
        <v>36338794000</v>
      </c>
      <c r="D3" s="31">
        <v>37788187000</v>
      </c>
      <c r="E3" s="31">
        <v>28948111000</v>
      </c>
      <c r="F3" s="31">
        <v>27699834000</v>
      </c>
      <c r="G3" s="31">
        <v>26464912000</v>
      </c>
    </row>
    <row r="4" spans="1:7" ht="15.75" customHeight="1" x14ac:dyDescent="0.25">
      <c r="A4" s="32" t="s">
        <v>17</v>
      </c>
      <c r="B4" s="30" t="s">
        <v>36</v>
      </c>
      <c r="C4" s="31">
        <v>727164000</v>
      </c>
      <c r="D4" s="31">
        <v>505403000</v>
      </c>
      <c r="E4" s="31">
        <v>1408620000</v>
      </c>
      <c r="F4" s="31">
        <v>491459000</v>
      </c>
      <c r="G4" s="31">
        <v>212211000</v>
      </c>
    </row>
    <row r="5" spans="1:7" ht="15.75" customHeight="1" x14ac:dyDescent="0.25">
      <c r="A5" s="32" t="s">
        <v>18</v>
      </c>
      <c r="B5" s="30" t="s">
        <v>63</v>
      </c>
      <c r="C5" s="31">
        <v>1165281000</v>
      </c>
      <c r="D5" s="31">
        <v>91944000</v>
      </c>
      <c r="E5" s="31">
        <v>8761609000</v>
      </c>
      <c r="F5" s="31">
        <v>2111876000</v>
      </c>
      <c r="G5" s="31">
        <v>2325746000</v>
      </c>
    </row>
    <row r="6" spans="1:7" ht="15.75" customHeight="1" x14ac:dyDescent="0.25">
      <c r="A6" s="32" t="s">
        <v>20</v>
      </c>
      <c r="B6" s="30" t="s">
        <v>37</v>
      </c>
      <c r="C6" s="31">
        <v>394305749</v>
      </c>
      <c r="D6" s="31">
        <v>340758811</v>
      </c>
      <c r="E6" s="31">
        <v>325695774</v>
      </c>
      <c r="F6" s="31">
        <v>309759498</v>
      </c>
      <c r="G6" s="31">
        <v>298183610</v>
      </c>
    </row>
    <row r="7" spans="1:7" ht="15.75" customHeight="1" x14ac:dyDescent="0.25">
      <c r="A7" s="33" t="s">
        <v>21</v>
      </c>
      <c r="B7" s="30" t="s">
        <v>48</v>
      </c>
      <c r="C7" s="34">
        <v>1342040251</v>
      </c>
      <c r="D7" s="34">
        <v>1705981189</v>
      </c>
      <c r="E7" s="34">
        <v>1004457226</v>
      </c>
      <c r="F7" s="34">
        <v>1045298502</v>
      </c>
      <c r="G7" s="34">
        <v>1004851390</v>
      </c>
    </row>
    <row r="8" spans="1:7" ht="15.75" customHeight="1" x14ac:dyDescent="0.25">
      <c r="A8" s="32" t="s">
        <v>22</v>
      </c>
      <c r="B8" s="30" t="s">
        <v>38</v>
      </c>
      <c r="C8" s="31"/>
      <c r="D8" s="31"/>
      <c r="E8" s="31"/>
      <c r="F8" s="31"/>
      <c r="G8" s="31"/>
    </row>
    <row r="9" spans="1:7" ht="15.75" customHeight="1" x14ac:dyDescent="0.25">
      <c r="A9" s="32" t="s">
        <v>23</v>
      </c>
      <c r="B9" s="30" t="s">
        <v>39</v>
      </c>
      <c r="C9" s="31">
        <v>36494893000</v>
      </c>
      <c r="D9" s="31">
        <v>36338794000</v>
      </c>
      <c r="E9" s="31">
        <v>37788187000</v>
      </c>
      <c r="F9" s="31">
        <v>28948111000</v>
      </c>
      <c r="G9" s="31">
        <v>27699834000</v>
      </c>
    </row>
    <row r="10" spans="1:7" ht="15.75" customHeight="1" x14ac:dyDescent="0.25"/>
    <row r="11" spans="1:7" ht="15.75" customHeight="1" x14ac:dyDescent="0.25">
      <c r="A11" s="35" t="s">
        <v>24</v>
      </c>
      <c r="C11" s="36">
        <f>+C6+C7+C8</f>
        <v>1736346000</v>
      </c>
      <c r="D11" s="36">
        <f>+D6+D7+D8</f>
        <v>2046740000</v>
      </c>
      <c r="E11" s="36">
        <f>+E6+E7+E8</f>
        <v>1330153000</v>
      </c>
      <c r="F11" s="36">
        <f>+F6+F7+F8</f>
        <v>1355058000</v>
      </c>
      <c r="G11" s="36">
        <f>+G6+G7+G8</f>
        <v>1303035000</v>
      </c>
    </row>
    <row r="12" spans="1:7" ht="15.75" customHeight="1" x14ac:dyDescent="0.25">
      <c r="A12" s="37" t="s">
        <v>25</v>
      </c>
      <c r="C12" s="38">
        <f>C11/C3</f>
        <v>4.7782158098037049E-2</v>
      </c>
      <c r="D12" s="38">
        <f>D11/D3</f>
        <v>5.4163487652900626E-2</v>
      </c>
      <c r="E12" s="38">
        <f>E11/E3</f>
        <v>4.5949561268436481E-2</v>
      </c>
      <c r="F12" s="38">
        <f>F11/F3</f>
        <v>4.8919354534760026E-2</v>
      </c>
      <c r="G12" s="38">
        <f>G11/G3</f>
        <v>4.9236324685304075E-2</v>
      </c>
    </row>
    <row r="13" spans="1:7" ht="15.75" customHeight="1" x14ac:dyDescent="0.25">
      <c r="A13" s="39">
        <v>0.05</v>
      </c>
      <c r="C13" s="36">
        <f>C3*0.05</f>
        <v>1816939700</v>
      </c>
      <c r="D13" s="36">
        <f>D3*0.05</f>
        <v>1889409350</v>
      </c>
      <c r="E13" s="36">
        <f>E3*0.05</f>
        <v>1447405550</v>
      </c>
      <c r="F13" s="36">
        <f>F3*0.05</f>
        <v>1384991700</v>
      </c>
      <c r="G13" s="36">
        <f>G3*0.05</f>
        <v>1323245600</v>
      </c>
    </row>
    <row r="14" spans="1:7" ht="15.75" customHeight="1" x14ac:dyDescent="0.25">
      <c r="A14" s="37" t="s">
        <v>26</v>
      </c>
      <c r="C14" s="36">
        <f>C13-C11</f>
        <v>80593700</v>
      </c>
      <c r="D14" s="36">
        <f>D13-D11</f>
        <v>-157330650</v>
      </c>
      <c r="E14" s="36">
        <f>E13-E11</f>
        <v>117252550</v>
      </c>
      <c r="F14" s="36">
        <f>F13-F11</f>
        <v>29933700</v>
      </c>
      <c r="G14" s="36">
        <f>G13-G11</f>
        <v>20210600</v>
      </c>
    </row>
    <row r="15" spans="1:7" ht="15.75" customHeight="1" x14ac:dyDescent="0.25">
      <c r="C15" s="36"/>
      <c r="D15" s="36"/>
      <c r="E15" s="36"/>
      <c r="F15" s="36"/>
      <c r="G15" s="36"/>
    </row>
    <row r="16" spans="1:7" ht="15.75" customHeight="1" x14ac:dyDescent="0.25">
      <c r="A16" s="37" t="s">
        <v>30</v>
      </c>
      <c r="C16" s="36">
        <f>(C3+D3+E3)/3</f>
        <v>34358364000</v>
      </c>
      <c r="D16" s="36">
        <f>(D3+E3+F3)/3</f>
        <v>31478710666.666668</v>
      </c>
      <c r="E16" s="36">
        <f>(E3+F3+G3)/3</f>
        <v>27704285666.666668</v>
      </c>
      <c r="F16" s="36"/>
      <c r="G16" s="36"/>
    </row>
    <row r="17" spans="1:7" ht="15.75" customHeight="1" x14ac:dyDescent="0.25">
      <c r="A17" s="39">
        <v>0.05</v>
      </c>
      <c r="C17" s="36">
        <f>0.05*C16</f>
        <v>1717918200</v>
      </c>
      <c r="D17" s="36">
        <f t="shared" ref="D17:E17" si="0">0.05*D16</f>
        <v>1573935533.3333335</v>
      </c>
      <c r="E17" s="36">
        <f t="shared" si="0"/>
        <v>1385214283.3333335</v>
      </c>
      <c r="F17" s="36"/>
      <c r="G17" s="36"/>
    </row>
    <row r="18" spans="1:7" ht="15.75" customHeight="1" x14ac:dyDescent="0.25">
      <c r="A18" s="37" t="s">
        <v>26</v>
      </c>
      <c r="C18" s="36">
        <f>C17-C11</f>
        <v>-18427800</v>
      </c>
      <c r="D18" s="36">
        <f>D17-D11</f>
        <v>-472804466.66666651</v>
      </c>
      <c r="E18" s="36">
        <f>E17-E11</f>
        <v>55061283.333333492</v>
      </c>
      <c r="F18" s="36"/>
      <c r="G18" s="36"/>
    </row>
    <row r="19" spans="1:7" ht="15.75" customHeight="1" x14ac:dyDescent="0.25">
      <c r="A19" s="50" t="s">
        <v>46</v>
      </c>
      <c r="C19" s="40">
        <f>C17/C3</f>
        <v>4.7275047157591413E-2</v>
      </c>
      <c r="D19" s="40">
        <f>D17/D3</f>
        <v>4.1651522824668288E-2</v>
      </c>
      <c r="E19" s="40">
        <f>E17/E3</f>
        <v>4.7851629535804026E-2</v>
      </c>
    </row>
    <row r="20" spans="1:7" ht="15.75" customHeight="1" x14ac:dyDescent="0.25"/>
    <row r="21" spans="1:7" ht="15.75" customHeight="1" x14ac:dyDescent="0.25">
      <c r="A21" s="27" t="s">
        <v>70</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 footer="0"/>
  <pageSetup orientation="landscape"/>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993"/>
  <sheetViews>
    <sheetView workbookViewId="0">
      <selection activeCell="J17" sqref="J17"/>
    </sheetView>
  </sheetViews>
  <sheetFormatPr defaultColWidth="11.09765625" defaultRowHeight="15" customHeight="1" x14ac:dyDescent="0.25"/>
  <cols>
    <col min="1" max="1" width="8.5" style="27" customWidth="1"/>
    <col min="2" max="2" width="40.09765625" style="27" customWidth="1"/>
    <col min="3" max="4" width="16.3984375" style="27" customWidth="1"/>
    <col min="5" max="5" width="19.59765625" style="27" customWidth="1"/>
    <col min="6" max="6" width="17.5" style="27" customWidth="1"/>
    <col min="7" max="7" width="19.3984375" style="27" customWidth="1"/>
    <col min="8" max="26" width="8.5" style="27" customWidth="1"/>
    <col min="27" max="16384" width="11.09765625" style="27"/>
  </cols>
  <sheetData>
    <row r="1" spans="1:7" ht="15" customHeight="1" x14ac:dyDescent="0.25">
      <c r="A1" s="25" t="s">
        <v>73</v>
      </c>
      <c r="B1" s="26"/>
      <c r="C1" s="26"/>
      <c r="D1" s="26"/>
      <c r="E1" s="26"/>
      <c r="F1" s="26"/>
      <c r="G1" s="26"/>
    </row>
    <row r="2" spans="1:7" ht="15.75" customHeight="1" x14ac:dyDescent="0.25">
      <c r="A2" s="28"/>
      <c r="B2" s="28"/>
      <c r="C2" s="28" t="s">
        <v>0</v>
      </c>
      <c r="D2" s="28" t="s">
        <v>1</v>
      </c>
      <c r="E2" s="28" t="s">
        <v>2</v>
      </c>
      <c r="F2" s="28" t="s">
        <v>42</v>
      </c>
      <c r="G2" s="28" t="s">
        <v>43</v>
      </c>
    </row>
    <row r="3" spans="1:7" ht="15.75" customHeight="1" x14ac:dyDescent="0.25">
      <c r="A3" s="29" t="s">
        <v>16</v>
      </c>
      <c r="B3" s="30" t="s">
        <v>35</v>
      </c>
      <c r="C3" s="31">
        <v>2725238000</v>
      </c>
      <c r="D3" s="31">
        <v>2899312000</v>
      </c>
      <c r="E3" s="31">
        <v>2103670000</v>
      </c>
      <c r="F3" s="31">
        <v>2131553000</v>
      </c>
      <c r="G3" s="31">
        <v>2115768000</v>
      </c>
    </row>
    <row r="4" spans="1:7" ht="15.75" customHeight="1" x14ac:dyDescent="0.25">
      <c r="A4" s="32" t="s">
        <v>17</v>
      </c>
      <c r="B4" s="30" t="s">
        <v>36</v>
      </c>
      <c r="C4" s="31">
        <v>2501000</v>
      </c>
      <c r="D4" s="31">
        <v>7044000</v>
      </c>
      <c r="E4" s="31">
        <v>6803000</v>
      </c>
      <c r="F4" s="31">
        <v>8468000</v>
      </c>
      <c r="G4" s="31">
        <v>4278000</v>
      </c>
    </row>
    <row r="5" spans="1:7" ht="15.75" customHeight="1" x14ac:dyDescent="0.25">
      <c r="A5" s="32" t="s">
        <v>18</v>
      </c>
      <c r="B5" s="30" t="s">
        <v>63</v>
      </c>
      <c r="C5" s="31">
        <v>111475000</v>
      </c>
      <c r="D5" s="31">
        <v>-73564000</v>
      </c>
      <c r="E5" s="31">
        <v>906280000</v>
      </c>
      <c r="F5" s="31">
        <v>81291000</v>
      </c>
      <c r="G5" s="31">
        <v>146528000</v>
      </c>
    </row>
    <row r="6" spans="1:7" ht="15.75" customHeight="1" x14ac:dyDescent="0.25">
      <c r="A6" s="32" t="s">
        <v>20</v>
      </c>
      <c r="B6" s="30" t="s">
        <v>37</v>
      </c>
      <c r="C6" s="31">
        <v>21404000</v>
      </c>
      <c r="D6" s="31">
        <v>19511000</v>
      </c>
      <c r="E6" s="31">
        <v>21650000</v>
      </c>
      <c r="F6" s="31">
        <v>21543000</v>
      </c>
      <c r="G6" s="31">
        <v>21794000</v>
      </c>
    </row>
    <row r="7" spans="1:7" ht="15.75" customHeight="1" x14ac:dyDescent="0.25">
      <c r="A7" s="33" t="s">
        <v>21</v>
      </c>
      <c r="B7" s="30" t="s">
        <v>48</v>
      </c>
      <c r="C7" s="34">
        <v>90565000</v>
      </c>
      <c r="D7" s="34">
        <v>80240000</v>
      </c>
      <c r="E7" s="34">
        <v>87918000</v>
      </c>
      <c r="F7" s="34">
        <v>89643000</v>
      </c>
      <c r="G7" s="34">
        <v>104907000</v>
      </c>
    </row>
    <row r="8" spans="1:7" ht="15.75" customHeight="1" x14ac:dyDescent="0.25">
      <c r="A8" s="32" t="s">
        <v>22</v>
      </c>
      <c r="B8" s="30" t="s">
        <v>38</v>
      </c>
      <c r="C8" s="31">
        <v>6916000</v>
      </c>
      <c r="D8" s="31">
        <v>7803000</v>
      </c>
      <c r="E8" s="31">
        <v>7873000</v>
      </c>
      <c r="F8" s="31">
        <v>6456000</v>
      </c>
      <c r="G8" s="31">
        <v>8320000</v>
      </c>
    </row>
    <row r="9" spans="1:7" ht="15.75" customHeight="1" x14ac:dyDescent="0.25">
      <c r="A9" s="32" t="s">
        <v>23</v>
      </c>
      <c r="B9" s="30" t="s">
        <v>39</v>
      </c>
      <c r="C9" s="31">
        <v>2720329000</v>
      </c>
      <c r="D9" s="31">
        <v>2725238000</v>
      </c>
      <c r="E9" s="31">
        <v>2899312000</v>
      </c>
      <c r="F9" s="31">
        <v>2103670000</v>
      </c>
      <c r="G9" s="31">
        <v>2131553000</v>
      </c>
    </row>
    <row r="10" spans="1:7" ht="15.75" customHeight="1" x14ac:dyDescent="0.25"/>
    <row r="11" spans="1:7" ht="15.75" customHeight="1" x14ac:dyDescent="0.25">
      <c r="A11" s="35" t="s">
        <v>24</v>
      </c>
      <c r="C11" s="36">
        <f>+C6+C7+C8</f>
        <v>118885000</v>
      </c>
      <c r="D11" s="36">
        <f>+D6+D7+D8</f>
        <v>107554000</v>
      </c>
      <c r="E11" s="36">
        <f>+E6+E7+E8</f>
        <v>117441000</v>
      </c>
      <c r="F11" s="36">
        <f>+F6+F7+F8</f>
        <v>117642000</v>
      </c>
      <c r="G11" s="36">
        <f>+G6+G7+G8</f>
        <v>135021000</v>
      </c>
    </row>
    <row r="12" spans="1:7" ht="15.75" customHeight="1" x14ac:dyDescent="0.25">
      <c r="A12" s="37" t="s">
        <v>25</v>
      </c>
      <c r="C12" s="38">
        <f>C11/C3</f>
        <v>4.3623712864711263E-2</v>
      </c>
      <c r="D12" s="38">
        <f>D11/D3</f>
        <v>3.7096387004917027E-2</v>
      </c>
      <c r="E12" s="38">
        <f>E11/E3</f>
        <v>5.5826721871776466E-2</v>
      </c>
      <c r="F12" s="38">
        <f>F11/F3</f>
        <v>5.5190745902166168E-2</v>
      </c>
      <c r="G12" s="38">
        <f>G11/G3</f>
        <v>6.3816543212677379E-2</v>
      </c>
    </row>
    <row r="13" spans="1:7" ht="15.75" customHeight="1" x14ac:dyDescent="0.25">
      <c r="A13" s="39">
        <v>0.05</v>
      </c>
      <c r="C13" s="36">
        <f>C3*0.05</f>
        <v>136261900</v>
      </c>
      <c r="D13" s="36">
        <f>D3*0.05</f>
        <v>144965600</v>
      </c>
      <c r="E13" s="36">
        <f>E3*0.05</f>
        <v>105183500</v>
      </c>
      <c r="F13" s="36">
        <f>F3*0.05</f>
        <v>106577650</v>
      </c>
      <c r="G13" s="36">
        <f>G3*0.05</f>
        <v>105788400</v>
      </c>
    </row>
    <row r="14" spans="1:7" ht="15.75" customHeight="1" x14ac:dyDescent="0.25">
      <c r="A14" s="37" t="s">
        <v>26</v>
      </c>
      <c r="C14" s="36">
        <f>C13-C11</f>
        <v>17376900</v>
      </c>
      <c r="D14" s="36">
        <f>D13-D11</f>
        <v>37411600</v>
      </c>
      <c r="E14" s="36">
        <f>E13-E11</f>
        <v>-12257500</v>
      </c>
      <c r="F14" s="36">
        <f>F13-F11</f>
        <v>-11064350</v>
      </c>
      <c r="G14" s="36">
        <f>G13-G11</f>
        <v>-29232600</v>
      </c>
    </row>
    <row r="15" spans="1:7" ht="15.75" customHeight="1" x14ac:dyDescent="0.25">
      <c r="C15" s="36"/>
      <c r="D15" s="36"/>
      <c r="E15" s="36"/>
      <c r="F15" s="36"/>
      <c r="G15" s="36"/>
    </row>
    <row r="16" spans="1:7" ht="15.75" customHeight="1" x14ac:dyDescent="0.25">
      <c r="A16" s="37" t="s">
        <v>30</v>
      </c>
      <c r="C16" s="36">
        <f>(C3+D3+E3)/3</f>
        <v>2576073333.3333335</v>
      </c>
      <c r="D16" s="36">
        <f>(D3+E3+F3)/3</f>
        <v>2378178333.3333335</v>
      </c>
      <c r="E16" s="36">
        <f>(E3+F3+G3)/3</f>
        <v>2116997000</v>
      </c>
      <c r="F16" s="36"/>
      <c r="G16" s="36"/>
    </row>
    <row r="17" spans="1:7" ht="15.75" customHeight="1" x14ac:dyDescent="0.25">
      <c r="A17" s="39">
        <v>0.05</v>
      </c>
      <c r="C17" s="36">
        <f>0.05*C16</f>
        <v>128803666.66666669</v>
      </c>
      <c r="D17" s="36">
        <f t="shared" ref="D17:E17" si="0">0.05*D16</f>
        <v>118908916.66666669</v>
      </c>
      <c r="E17" s="36">
        <f t="shared" si="0"/>
        <v>105849850</v>
      </c>
      <c r="F17" s="36"/>
      <c r="G17" s="36"/>
    </row>
    <row r="18" spans="1:7" ht="15.75" customHeight="1" x14ac:dyDescent="0.25">
      <c r="A18" s="37" t="s">
        <v>26</v>
      </c>
      <c r="C18" s="36">
        <f>C17-C11</f>
        <v>9918666.6666666865</v>
      </c>
      <c r="D18" s="36">
        <f>D17-D11</f>
        <v>11354916.666666687</v>
      </c>
      <c r="E18" s="36">
        <f>E17-E11</f>
        <v>-11591150</v>
      </c>
      <c r="F18" s="36"/>
      <c r="G18" s="36"/>
    </row>
    <row r="19" spans="1:7" ht="15.75" customHeight="1" x14ac:dyDescent="0.25">
      <c r="A19" s="50" t="s">
        <v>46</v>
      </c>
      <c r="C19" s="40">
        <f>C17/C3</f>
        <v>4.7263272663402862E-2</v>
      </c>
      <c r="D19" s="40">
        <f>D17/D3</f>
        <v>4.1012804646987519E-2</v>
      </c>
      <c r="E19" s="40">
        <f>E17/E3</f>
        <v>5.0316755955069001E-2</v>
      </c>
    </row>
    <row r="20" spans="1:7" ht="15.75" customHeight="1" x14ac:dyDescent="0.25"/>
    <row r="21" spans="1:7" ht="15.75" customHeight="1" x14ac:dyDescent="0.25">
      <c r="A21" s="27" t="s">
        <v>72</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 footer="0"/>
  <pageSetup orientation="landscape"/>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G993"/>
  <sheetViews>
    <sheetView workbookViewId="0">
      <selection activeCell="I11" sqref="I11"/>
    </sheetView>
  </sheetViews>
  <sheetFormatPr defaultColWidth="11.09765625" defaultRowHeight="15" customHeight="1" x14ac:dyDescent="0.25"/>
  <cols>
    <col min="1" max="1" width="8.5" style="27" customWidth="1"/>
    <col min="2" max="2" width="41.8984375" style="27" customWidth="1"/>
    <col min="3" max="3" width="16.19921875" style="27" customWidth="1"/>
    <col min="4" max="4" width="15.5" style="27" customWidth="1"/>
    <col min="5" max="5" width="18.3984375" style="27" customWidth="1"/>
    <col min="6" max="6" width="15.09765625" style="27" customWidth="1"/>
    <col min="7" max="7" width="15.8984375" style="27" customWidth="1"/>
    <col min="8" max="26" width="8.5" style="27" customWidth="1"/>
    <col min="27" max="16384" width="11.09765625" style="27"/>
  </cols>
  <sheetData>
    <row r="1" spans="1:7" ht="15" customHeight="1" x14ac:dyDescent="0.25">
      <c r="A1" s="25" t="s">
        <v>75</v>
      </c>
      <c r="B1" s="26"/>
      <c r="C1" s="26"/>
      <c r="D1" s="26"/>
      <c r="E1" s="26"/>
      <c r="F1" s="26"/>
      <c r="G1" s="26"/>
    </row>
    <row r="2" spans="1:7" ht="15.75" customHeight="1" x14ac:dyDescent="0.25">
      <c r="A2" s="28"/>
      <c r="B2" s="28"/>
      <c r="C2" s="28" t="s">
        <v>0</v>
      </c>
      <c r="D2" s="28" t="s">
        <v>1</v>
      </c>
      <c r="E2" s="28" t="s">
        <v>2</v>
      </c>
      <c r="F2" s="28" t="s">
        <v>42</v>
      </c>
      <c r="G2" s="28" t="s">
        <v>43</v>
      </c>
    </row>
    <row r="3" spans="1:7" ht="15.75" customHeight="1" x14ac:dyDescent="0.25">
      <c r="A3" s="29" t="s">
        <v>16</v>
      </c>
      <c r="B3" s="30" t="s">
        <v>35</v>
      </c>
      <c r="C3" s="31">
        <v>3327362573</v>
      </c>
      <c r="D3" s="31">
        <v>3893861246</v>
      </c>
      <c r="E3" s="31">
        <v>2713287856</v>
      </c>
      <c r="F3" s="31">
        <v>2729896193</v>
      </c>
      <c r="G3" s="31">
        <v>2612003490</v>
      </c>
    </row>
    <row r="4" spans="1:7" ht="15.75" customHeight="1" x14ac:dyDescent="0.25">
      <c r="A4" s="32" t="s">
        <v>17</v>
      </c>
      <c r="B4" s="30" t="s">
        <v>36</v>
      </c>
      <c r="C4" s="31">
        <v>24733810</v>
      </c>
      <c r="D4" s="31">
        <v>16930533</v>
      </c>
      <c r="E4" s="31">
        <v>25098149</v>
      </c>
      <c r="F4" s="31">
        <v>31790239</v>
      </c>
      <c r="G4" s="31">
        <v>43061074</v>
      </c>
    </row>
    <row r="5" spans="1:7" ht="15.75" customHeight="1" x14ac:dyDescent="0.25">
      <c r="A5" s="32" t="s">
        <v>18</v>
      </c>
      <c r="B5" s="30" t="s">
        <v>63</v>
      </c>
      <c r="C5" s="31">
        <v>98921081</v>
      </c>
      <c r="D5" s="31">
        <v>-417231484</v>
      </c>
      <c r="E5" s="31">
        <v>1295832385</v>
      </c>
      <c r="F5" s="31">
        <v>86454800</v>
      </c>
      <c r="G5" s="31">
        <v>243206573</v>
      </c>
    </row>
    <row r="6" spans="1:7" ht="15.75" customHeight="1" x14ac:dyDescent="0.25">
      <c r="A6" s="32" t="s">
        <v>20</v>
      </c>
      <c r="B6" s="30" t="s">
        <v>37</v>
      </c>
      <c r="C6" s="31">
        <v>38022809</v>
      </c>
      <c r="D6" s="31">
        <v>37286555</v>
      </c>
      <c r="E6" s="31">
        <v>22296237</v>
      </c>
      <c r="F6" s="31">
        <v>37181396</v>
      </c>
      <c r="G6" s="31">
        <v>29649127</v>
      </c>
    </row>
    <row r="7" spans="1:7" ht="15.75" customHeight="1" x14ac:dyDescent="0.25">
      <c r="A7" s="33" t="s">
        <v>21</v>
      </c>
      <c r="B7" s="30" t="s">
        <v>48</v>
      </c>
      <c r="C7" s="34">
        <v>112353615</v>
      </c>
      <c r="D7" s="34">
        <v>119737803</v>
      </c>
      <c r="E7" s="34">
        <v>111363410</v>
      </c>
      <c r="F7" s="34">
        <v>91328534</v>
      </c>
      <c r="G7" s="34">
        <v>131065159</v>
      </c>
    </row>
    <row r="8" spans="1:7" ht="15.75" customHeight="1" x14ac:dyDescent="0.25">
      <c r="A8" s="32" t="s">
        <v>22</v>
      </c>
      <c r="B8" s="30" t="s">
        <v>38</v>
      </c>
      <c r="C8" s="31">
        <v>6696311</v>
      </c>
      <c r="D8" s="31">
        <v>9173364</v>
      </c>
      <c r="E8" s="31">
        <v>6697497</v>
      </c>
      <c r="F8" s="31">
        <v>6343446</v>
      </c>
      <c r="G8" s="31">
        <v>7660658</v>
      </c>
    </row>
    <row r="9" spans="1:7" ht="15.75" customHeight="1" x14ac:dyDescent="0.25">
      <c r="A9" s="32" t="s">
        <v>23</v>
      </c>
      <c r="B9" s="30" t="s">
        <v>39</v>
      </c>
      <c r="C9" s="31">
        <v>3293944729</v>
      </c>
      <c r="D9" s="31">
        <v>3327362573</v>
      </c>
      <c r="E9" s="31">
        <v>3893861246</v>
      </c>
      <c r="F9" s="31">
        <v>2713287856</v>
      </c>
      <c r="G9" s="31">
        <v>2729896193</v>
      </c>
    </row>
    <row r="10" spans="1:7" ht="15.75" customHeight="1" x14ac:dyDescent="0.25"/>
    <row r="11" spans="1:7" ht="15.75" customHeight="1" x14ac:dyDescent="0.25">
      <c r="A11" s="35" t="s">
        <v>24</v>
      </c>
      <c r="C11" s="36">
        <f>+C6+C7+C8</f>
        <v>157072735</v>
      </c>
      <c r="D11" s="36">
        <f>+D6+D7+D8</f>
        <v>166197722</v>
      </c>
      <c r="E11" s="36">
        <f>+E6+E7+E8</f>
        <v>140357144</v>
      </c>
      <c r="F11" s="36">
        <f>+F6+F7+F8</f>
        <v>134853376</v>
      </c>
      <c r="G11" s="36">
        <f>+G6+G7+G8</f>
        <v>168374944</v>
      </c>
    </row>
    <row r="12" spans="1:7" ht="15.75" customHeight="1" x14ac:dyDescent="0.25">
      <c r="A12" s="37" t="s">
        <v>25</v>
      </c>
      <c r="C12" s="38">
        <f>C11/C3</f>
        <v>4.7206377890576821E-2</v>
      </c>
      <c r="D12" s="38">
        <f>D11/D3</f>
        <v>4.2681983640461746E-2</v>
      </c>
      <c r="E12" s="38">
        <f>E11/E3</f>
        <v>5.1729544172625375E-2</v>
      </c>
      <c r="F12" s="38">
        <f>F11/F3</f>
        <v>4.9398719389327342E-2</v>
      </c>
      <c r="G12" s="38">
        <f>G11/G3</f>
        <v>6.446199043937724E-2</v>
      </c>
    </row>
    <row r="13" spans="1:7" ht="15.75" customHeight="1" x14ac:dyDescent="0.25">
      <c r="A13" s="39">
        <v>0.05</v>
      </c>
      <c r="C13" s="36">
        <f>C3*0.05</f>
        <v>166368128.65000001</v>
      </c>
      <c r="D13" s="36">
        <f>D3*0.05</f>
        <v>194693062.30000001</v>
      </c>
      <c r="E13" s="36">
        <f>E3*0.05</f>
        <v>135664392.80000001</v>
      </c>
      <c r="F13" s="36">
        <f>F3*0.05</f>
        <v>136494809.65000001</v>
      </c>
      <c r="G13" s="36">
        <f>G3*0.05</f>
        <v>130600174.5</v>
      </c>
    </row>
    <row r="14" spans="1:7" ht="15.75" customHeight="1" x14ac:dyDescent="0.25">
      <c r="A14" s="37" t="s">
        <v>26</v>
      </c>
      <c r="C14" s="36">
        <f>C13-C11</f>
        <v>9295393.650000006</v>
      </c>
      <c r="D14" s="36">
        <f>D13-D11</f>
        <v>28495340.300000012</v>
      </c>
      <c r="E14" s="36">
        <f>E13-E11</f>
        <v>-4692751.1999999881</v>
      </c>
      <c r="F14" s="36">
        <f>F13-F11</f>
        <v>1641433.650000006</v>
      </c>
      <c r="G14" s="36">
        <f>G13-G11</f>
        <v>-37774769.5</v>
      </c>
    </row>
    <row r="15" spans="1:7" ht="15.75" customHeight="1" x14ac:dyDescent="0.25">
      <c r="C15" s="36"/>
      <c r="D15" s="36"/>
      <c r="E15" s="36"/>
      <c r="F15" s="36"/>
      <c r="G15" s="36"/>
    </row>
    <row r="16" spans="1:7" ht="15.75" customHeight="1" x14ac:dyDescent="0.25">
      <c r="A16" s="37" t="s">
        <v>30</v>
      </c>
      <c r="C16" s="36">
        <f>(C3+D3+E3)/3</f>
        <v>3311503891.6666665</v>
      </c>
      <c r="D16" s="36">
        <f>(D3+E3+F3)/3</f>
        <v>3112348431.6666665</v>
      </c>
      <c r="E16" s="36">
        <f>(E3+F3+G3)/3</f>
        <v>2685062513</v>
      </c>
      <c r="F16" s="36"/>
      <c r="G16" s="36"/>
    </row>
    <row r="17" spans="1:7" ht="15.75" customHeight="1" x14ac:dyDescent="0.25">
      <c r="A17" s="39">
        <v>0.05</v>
      </c>
      <c r="C17" s="36">
        <f>0.05*C16</f>
        <v>165575194.58333334</v>
      </c>
      <c r="D17" s="36">
        <f t="shared" ref="D17:E17" si="0">0.05*D16</f>
        <v>155617421.58333334</v>
      </c>
      <c r="E17" s="36">
        <f t="shared" si="0"/>
        <v>134253125.65000001</v>
      </c>
      <c r="F17" s="36"/>
      <c r="G17" s="36"/>
    </row>
    <row r="18" spans="1:7" ht="15.75" customHeight="1" x14ac:dyDescent="0.25">
      <c r="A18" s="37" t="s">
        <v>26</v>
      </c>
      <c r="C18" s="36">
        <f>C17-C11</f>
        <v>8502459.5833333433</v>
      </c>
      <c r="D18" s="36">
        <f>D17-D11</f>
        <v>-10580300.416666657</v>
      </c>
      <c r="E18" s="36">
        <f>E17-E11</f>
        <v>-6104018.349999994</v>
      </c>
      <c r="F18" s="36"/>
      <c r="G18" s="36"/>
    </row>
    <row r="19" spans="1:7" ht="15.75" customHeight="1" x14ac:dyDescent="0.25">
      <c r="A19" s="50" t="s">
        <v>46</v>
      </c>
      <c r="C19" s="40">
        <f>C17/C3</f>
        <v>4.9761692917657682E-2</v>
      </c>
      <c r="D19" s="40">
        <f>D17/D3</f>
        <v>3.9964809157797439E-2</v>
      </c>
      <c r="E19" s="40">
        <f>E17/E3</f>
        <v>4.9479868253978578E-2</v>
      </c>
    </row>
    <row r="20" spans="1:7" ht="15.75" customHeight="1" x14ac:dyDescent="0.25"/>
    <row r="21" spans="1:7" ht="15.75" customHeight="1" x14ac:dyDescent="0.25">
      <c r="A21" s="27" t="s">
        <v>74</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 footer="0"/>
  <pageSetup orientation="landscape"/>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G993"/>
  <sheetViews>
    <sheetView workbookViewId="0">
      <selection activeCell="K11" sqref="K11"/>
    </sheetView>
  </sheetViews>
  <sheetFormatPr defaultColWidth="11.09765625" defaultRowHeight="15" customHeight="1" x14ac:dyDescent="0.25"/>
  <cols>
    <col min="1" max="1" width="8.5" style="27" customWidth="1"/>
    <col min="2" max="2" width="41.69921875" style="27" customWidth="1"/>
    <col min="3" max="3" width="16.8984375" style="27" customWidth="1"/>
    <col min="4" max="4" width="16.19921875" style="27" customWidth="1"/>
    <col min="5" max="5" width="15.8984375" style="27" customWidth="1"/>
    <col min="6" max="6" width="15.59765625" style="27" customWidth="1"/>
    <col min="7" max="7" width="17.09765625" style="27" customWidth="1"/>
    <col min="8" max="26" width="8.5" style="27" customWidth="1"/>
    <col min="27" max="16384" width="11.09765625" style="27"/>
  </cols>
  <sheetData>
    <row r="1" spans="1:7" ht="15" customHeight="1" x14ac:dyDescent="0.25">
      <c r="A1" s="25" t="s">
        <v>77</v>
      </c>
      <c r="B1" s="26"/>
      <c r="C1" s="26"/>
      <c r="D1" s="26"/>
      <c r="E1" s="26"/>
      <c r="F1" s="26"/>
      <c r="G1" s="26"/>
    </row>
    <row r="2" spans="1:7" ht="15.75" customHeight="1" x14ac:dyDescent="0.25">
      <c r="A2" s="28"/>
      <c r="B2" s="28"/>
      <c r="C2" s="28" t="s">
        <v>50</v>
      </c>
      <c r="D2" s="28" t="s">
        <v>51</v>
      </c>
      <c r="E2" s="28" t="s">
        <v>52</v>
      </c>
      <c r="F2" s="28" t="s">
        <v>53</v>
      </c>
      <c r="G2" s="28" t="s">
        <v>54</v>
      </c>
    </row>
    <row r="3" spans="1:7" ht="15.75" customHeight="1" x14ac:dyDescent="0.25">
      <c r="A3" s="29" t="s">
        <v>16</v>
      </c>
      <c r="B3" s="30" t="s">
        <v>35</v>
      </c>
      <c r="C3" s="31">
        <v>41501681084</v>
      </c>
      <c r="D3" s="31">
        <v>42356948318</v>
      </c>
      <c r="E3" s="31">
        <v>31244272067</v>
      </c>
      <c r="F3" s="31">
        <v>30358036252</v>
      </c>
      <c r="G3" s="31">
        <v>29509378000</v>
      </c>
    </row>
    <row r="4" spans="1:7" ht="15.75" customHeight="1" x14ac:dyDescent="0.25">
      <c r="A4" s="32" t="s">
        <v>17</v>
      </c>
      <c r="B4" s="30" t="s">
        <v>36</v>
      </c>
      <c r="C4" s="31">
        <v>291890000</v>
      </c>
      <c r="D4" s="31">
        <v>301355000</v>
      </c>
      <c r="E4" s="31">
        <v>636119000</v>
      </c>
      <c r="F4" s="31">
        <v>331706000</v>
      </c>
      <c r="G4" s="31">
        <v>381186000</v>
      </c>
    </row>
    <row r="5" spans="1:7" ht="15.75" customHeight="1" x14ac:dyDescent="0.25">
      <c r="A5" s="32" t="s">
        <v>18</v>
      </c>
      <c r="B5" s="30" t="s">
        <v>63</v>
      </c>
      <c r="C5" s="31">
        <v>758684000</v>
      </c>
      <c r="D5" s="31">
        <v>265880000</v>
      </c>
      <c r="E5" s="31">
        <v>12052824000</v>
      </c>
      <c r="F5" s="31">
        <v>1931965000</v>
      </c>
      <c r="G5" s="31">
        <v>1629992000</v>
      </c>
    </row>
    <row r="6" spans="1:7" ht="15.75" customHeight="1" x14ac:dyDescent="0.25">
      <c r="A6" s="32" t="s">
        <v>20</v>
      </c>
      <c r="B6" s="30" t="s">
        <v>37</v>
      </c>
      <c r="C6" s="31">
        <v>219895942</v>
      </c>
      <c r="D6" s="31">
        <v>200886111</v>
      </c>
      <c r="E6" s="31">
        <v>194279342</v>
      </c>
      <c r="F6" s="31">
        <v>194735352</v>
      </c>
      <c r="G6" s="31">
        <v>186492442</v>
      </c>
    </row>
    <row r="7" spans="1:7" ht="15.75" customHeight="1" x14ac:dyDescent="0.25">
      <c r="A7" s="33" t="s">
        <v>21</v>
      </c>
      <c r="B7" s="30" t="s">
        <v>48</v>
      </c>
      <c r="C7" s="34">
        <v>1287616145</v>
      </c>
      <c r="D7" s="34">
        <v>1110684565</v>
      </c>
      <c r="E7" s="34">
        <v>1284375555</v>
      </c>
      <c r="F7" s="34">
        <v>1088897099</v>
      </c>
      <c r="G7" s="34">
        <v>886059903</v>
      </c>
    </row>
    <row r="8" spans="1:7" ht="15.75" customHeight="1" x14ac:dyDescent="0.25">
      <c r="A8" s="32" t="s">
        <v>22</v>
      </c>
      <c r="B8" s="30" t="s">
        <v>38</v>
      </c>
      <c r="C8" s="31">
        <v>123808753</v>
      </c>
      <c r="D8" s="31">
        <v>110931558</v>
      </c>
      <c r="E8" s="31">
        <v>97611852</v>
      </c>
      <c r="F8" s="31">
        <v>93802734</v>
      </c>
      <c r="G8" s="31">
        <v>89967403</v>
      </c>
    </row>
    <row r="9" spans="1:7" ht="15.75" customHeight="1" x14ac:dyDescent="0.25">
      <c r="A9" s="32" t="s">
        <v>23</v>
      </c>
      <c r="B9" s="30" t="s">
        <v>39</v>
      </c>
      <c r="C9" s="31">
        <v>40920934244</v>
      </c>
      <c r="D9" s="31">
        <v>41501681084</v>
      </c>
      <c r="E9" s="31">
        <v>42356948318</v>
      </c>
      <c r="F9" s="31">
        <v>31244272067</v>
      </c>
      <c r="G9" s="31">
        <v>30358036252</v>
      </c>
    </row>
    <row r="10" spans="1:7" ht="15.75" customHeight="1" x14ac:dyDescent="0.25"/>
    <row r="11" spans="1:7" ht="15.75" customHeight="1" x14ac:dyDescent="0.25">
      <c r="A11" s="35" t="s">
        <v>24</v>
      </c>
      <c r="C11" s="36">
        <f>+C6+C7+C8</f>
        <v>1631320840</v>
      </c>
      <c r="D11" s="36">
        <f>+D6+D7+D8</f>
        <v>1422502234</v>
      </c>
      <c r="E11" s="36">
        <f>+E6+E7+E8</f>
        <v>1576266749</v>
      </c>
      <c r="F11" s="36">
        <f>+F6+F7+F8</f>
        <v>1377435185</v>
      </c>
      <c r="G11" s="36">
        <f>+G6+G7+G8</f>
        <v>1162519748</v>
      </c>
    </row>
    <row r="12" spans="1:7" ht="15.75" customHeight="1" x14ac:dyDescent="0.25">
      <c r="A12" s="37" t="s">
        <v>25</v>
      </c>
      <c r="C12" s="38">
        <f>C11/C3</f>
        <v>3.9307343639843964E-2</v>
      </c>
      <c r="D12" s="38">
        <f>D11/D3</f>
        <v>3.3583680847836098E-2</v>
      </c>
      <c r="E12" s="38">
        <f>E11/E3</f>
        <v>5.0449783103279362E-2</v>
      </c>
      <c r="F12" s="38">
        <f>F11/F3</f>
        <v>4.5373000202187125E-2</v>
      </c>
      <c r="G12" s="38">
        <f>G11/G3</f>
        <v>3.9394925504698877E-2</v>
      </c>
    </row>
    <row r="13" spans="1:7" ht="15.75" customHeight="1" x14ac:dyDescent="0.25">
      <c r="A13" s="39">
        <v>0.05</v>
      </c>
      <c r="C13" s="36">
        <f>C3*0.05</f>
        <v>2075084054.2</v>
      </c>
      <c r="D13" s="36">
        <f>D3*0.05</f>
        <v>2117847415.9000001</v>
      </c>
      <c r="E13" s="36">
        <f>E3*0.05</f>
        <v>1562213603.3500001</v>
      </c>
      <c r="F13" s="36">
        <f>F3*0.05</f>
        <v>1517901812.6000001</v>
      </c>
      <c r="G13" s="36">
        <f>G3*0.05</f>
        <v>1475468900</v>
      </c>
    </row>
    <row r="14" spans="1:7" ht="15.75" customHeight="1" x14ac:dyDescent="0.25">
      <c r="A14" s="37" t="s">
        <v>26</v>
      </c>
      <c r="C14" s="36">
        <f>C13-C11</f>
        <v>443763214.20000005</v>
      </c>
      <c r="D14" s="36">
        <f>D13-D11</f>
        <v>695345181.9000001</v>
      </c>
      <c r="E14" s="36">
        <f>E13-E11</f>
        <v>-14053145.649999857</v>
      </c>
      <c r="F14" s="36">
        <f>F13-F11</f>
        <v>140466627.60000014</v>
      </c>
      <c r="G14" s="36">
        <f>G13-G11</f>
        <v>312949152</v>
      </c>
    </row>
    <row r="15" spans="1:7" ht="15.75" customHeight="1" x14ac:dyDescent="0.25">
      <c r="A15" s="37"/>
      <c r="C15" s="36"/>
      <c r="D15" s="36"/>
      <c r="E15" s="36"/>
      <c r="F15" s="36"/>
      <c r="G15" s="36"/>
    </row>
    <row r="16" spans="1:7" ht="15.75" customHeight="1" x14ac:dyDescent="0.25">
      <c r="A16" s="37" t="s">
        <v>30</v>
      </c>
      <c r="C16" s="36">
        <f>(C3+D3+E3)/3</f>
        <v>38367633823</v>
      </c>
      <c r="D16" s="36">
        <f>(D3+E3+F3)/3</f>
        <v>34653085545.666664</v>
      </c>
      <c r="E16" s="36">
        <f>(E3+F3+G3)/3</f>
        <v>30370562106.333332</v>
      </c>
      <c r="F16" s="36"/>
      <c r="G16" s="36"/>
    </row>
    <row r="17" spans="1:7" ht="15.75" customHeight="1" x14ac:dyDescent="0.25">
      <c r="A17" s="39">
        <v>0.05</v>
      </c>
      <c r="C17" s="36">
        <f>0.05*C16</f>
        <v>1918381691.1500001</v>
      </c>
      <c r="D17" s="36">
        <f t="shared" ref="D17:E17" si="0">0.05*D16</f>
        <v>1732654277.2833333</v>
      </c>
      <c r="E17" s="36">
        <f t="shared" si="0"/>
        <v>1518528105.3166666</v>
      </c>
      <c r="F17" s="36"/>
      <c r="G17" s="36"/>
    </row>
    <row r="18" spans="1:7" ht="15.75" customHeight="1" x14ac:dyDescent="0.25">
      <c r="A18" s="37" t="s">
        <v>26</v>
      </c>
      <c r="C18" s="36">
        <f>C17-C11</f>
        <v>287060851.1500001</v>
      </c>
      <c r="D18" s="36">
        <f>D17-D11</f>
        <v>310152043.2833333</v>
      </c>
      <c r="E18" s="36">
        <f>E17-E11</f>
        <v>-57738643.683333397</v>
      </c>
      <c r="F18" s="36"/>
      <c r="G18" s="36"/>
    </row>
    <row r="19" spans="1:7" ht="15.75" customHeight="1" x14ac:dyDescent="0.25">
      <c r="A19" s="50" t="s">
        <v>46</v>
      </c>
      <c r="C19" s="40">
        <f>C17/C3</f>
        <v>4.6224192395174737E-2</v>
      </c>
      <c r="D19" s="40">
        <f>D17/D3</f>
        <v>4.0906022413966611E-2</v>
      </c>
      <c r="E19" s="40">
        <f>E17/E3</f>
        <v>4.860180778289043E-2</v>
      </c>
    </row>
    <row r="20" spans="1:7" ht="15.75" customHeight="1" x14ac:dyDescent="0.25"/>
    <row r="21" spans="1:7" ht="15.75" customHeight="1" x14ac:dyDescent="0.25">
      <c r="A21" s="52" t="s">
        <v>76</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 footer="0"/>
  <pageSetup orientation="landscape"/>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001"/>
  <sheetViews>
    <sheetView workbookViewId="0">
      <selection activeCell="I12" sqref="I12"/>
    </sheetView>
  </sheetViews>
  <sheetFormatPr defaultColWidth="11.09765625" defaultRowHeight="15" customHeight="1" x14ac:dyDescent="0.25"/>
  <cols>
    <col min="1" max="1" width="40.09765625" style="5" customWidth="1"/>
    <col min="2" max="2" width="17.5" style="5" customWidth="1"/>
    <col min="3" max="3" width="18.5" style="5" customWidth="1"/>
    <col min="4" max="4" width="16.3984375" style="5" customWidth="1"/>
    <col min="5" max="23" width="8.5" style="5" customWidth="1"/>
    <col min="24" max="16384" width="11.09765625" style="5"/>
  </cols>
  <sheetData>
    <row r="1" spans="1:10" ht="15" customHeight="1" x14ac:dyDescent="0.3">
      <c r="A1" s="3" t="s">
        <v>28</v>
      </c>
      <c r="B1" s="4"/>
      <c r="C1" s="4"/>
      <c r="D1" s="4"/>
      <c r="E1" s="4"/>
      <c r="F1" s="4"/>
      <c r="G1" s="4"/>
      <c r="H1" s="4"/>
      <c r="I1" s="4"/>
      <c r="J1" s="4"/>
    </row>
    <row r="2" spans="1:10" ht="15" customHeight="1" x14ac:dyDescent="0.25">
      <c r="A2" s="58" t="s">
        <v>31</v>
      </c>
      <c r="B2" s="56"/>
      <c r="C2" s="56"/>
      <c r="D2" s="56"/>
      <c r="E2" s="56"/>
      <c r="F2" s="56"/>
      <c r="G2" s="56"/>
      <c r="H2" s="56"/>
      <c r="I2" s="56"/>
      <c r="J2" s="56"/>
    </row>
    <row r="3" spans="1:10" ht="15" customHeight="1" x14ac:dyDescent="0.25">
      <c r="A3" s="56"/>
      <c r="B3" s="56"/>
      <c r="C3" s="56"/>
      <c r="D3" s="56"/>
      <c r="E3" s="56"/>
      <c r="F3" s="56"/>
      <c r="G3" s="56"/>
      <c r="H3" s="56"/>
      <c r="I3" s="56"/>
      <c r="J3" s="56"/>
    </row>
    <row r="4" spans="1:10" ht="15.75" customHeight="1" thickBot="1" x14ac:dyDescent="0.35">
      <c r="A4" s="9"/>
    </row>
    <row r="5" spans="1:10" ht="15.75" customHeight="1" x14ac:dyDescent="0.3">
      <c r="A5" s="6" t="s">
        <v>27</v>
      </c>
      <c r="B5" s="21" t="s">
        <v>0</v>
      </c>
      <c r="C5" s="21" t="s">
        <v>1</v>
      </c>
      <c r="D5" s="22" t="s">
        <v>2</v>
      </c>
    </row>
    <row r="6" spans="1:10" ht="15.75" customHeight="1" x14ac:dyDescent="0.25">
      <c r="A6" s="10" t="s">
        <v>9</v>
      </c>
      <c r="B6" s="11">
        <f>Amherst!C14</f>
        <v>-15383860.399999976</v>
      </c>
      <c r="C6" s="11">
        <f>Amherst!D14</f>
        <v>12230421.5</v>
      </c>
      <c r="D6" s="12">
        <f>Amherst!E14</f>
        <v>-54865214.699999988</v>
      </c>
    </row>
    <row r="7" spans="1:10" ht="15.75" customHeight="1" x14ac:dyDescent="0.25">
      <c r="A7" s="10" t="s">
        <v>13</v>
      </c>
      <c r="B7" s="11">
        <f>Caltech!C14</f>
        <v>-24889850</v>
      </c>
      <c r="C7" s="11">
        <f>Caltech!D14</f>
        <v>22758300</v>
      </c>
      <c r="D7" s="12">
        <f>Caltech!E14</f>
        <v>-18886500</v>
      </c>
    </row>
    <row r="8" spans="1:10" ht="15.75" customHeight="1" x14ac:dyDescent="0.25">
      <c r="A8" s="10" t="s">
        <v>4</v>
      </c>
      <c r="B8" s="11">
        <f>Grinnell!C14</f>
        <v>28603031.300000012</v>
      </c>
      <c r="C8" s="11">
        <f>Grinnell!D14</f>
        <v>64016530.800000012</v>
      </c>
      <c r="D8" s="12">
        <f>Grinnell!E14</f>
        <v>16925236.100000009</v>
      </c>
    </row>
    <row r="9" spans="1:10" ht="15.75" customHeight="1" x14ac:dyDescent="0.25">
      <c r="A9" s="10" t="s">
        <v>6</v>
      </c>
      <c r="B9" s="11">
        <f>Harvard!C14</f>
        <v>642557500</v>
      </c>
      <c r="C9" s="11">
        <f>Harvard!D14</f>
        <v>530654400</v>
      </c>
      <c r="D9" s="12">
        <f>Harvard!E14</f>
        <v>106341150</v>
      </c>
    </row>
    <row r="10" spans="1:10" ht="15.75" customHeight="1" x14ac:dyDescent="0.25">
      <c r="A10" s="10" t="s">
        <v>14</v>
      </c>
      <c r="B10" s="11">
        <f>Juilliard!C14</f>
        <v>322311.85000000149</v>
      </c>
      <c r="C10" s="11">
        <f>Juilliard!D14</f>
        <v>9339672.200000003</v>
      </c>
      <c r="D10" s="12">
        <f>Juilliard!E14</f>
        <v>-6182094.549999997</v>
      </c>
    </row>
    <row r="11" spans="1:10" ht="15.75" customHeight="1" x14ac:dyDescent="0.25">
      <c r="A11" s="10" t="s">
        <v>11</v>
      </c>
      <c r="B11" s="11">
        <f>MIT!C14</f>
        <v>90716100</v>
      </c>
      <c r="C11" s="11">
        <f>MIT!D14</f>
        <v>478733450</v>
      </c>
      <c r="D11" s="12">
        <f>MIT!E14</f>
        <v>119593500</v>
      </c>
    </row>
    <row r="12" spans="1:10" ht="15.75" customHeight="1" x14ac:dyDescent="0.25">
      <c r="A12" s="10" t="s">
        <v>8</v>
      </c>
      <c r="B12" s="11">
        <f>Pomona!C14</f>
        <v>30834061</v>
      </c>
      <c r="C12" s="11">
        <f>Pomona!D14</f>
        <v>46614138.150000006</v>
      </c>
      <c r="D12" s="12">
        <f>Pomona!E14</f>
        <v>10278330.100000009</v>
      </c>
    </row>
    <row r="13" spans="1:10" ht="15.75" customHeight="1" x14ac:dyDescent="0.25">
      <c r="A13" s="10" t="s">
        <v>3</v>
      </c>
      <c r="B13" s="11">
        <f>Princeton!C14</f>
        <v>143754850</v>
      </c>
      <c r="C13" s="11">
        <f>Princeton!D14</f>
        <v>322585100</v>
      </c>
      <c r="D13" s="12">
        <f>Princeton!E14</f>
        <v>-155295850</v>
      </c>
    </row>
    <row r="14" spans="1:10" ht="15.75" customHeight="1" x14ac:dyDescent="0.25">
      <c r="A14" s="10" t="s">
        <v>7</v>
      </c>
      <c r="B14" s="11">
        <f>Stanford!C14</f>
        <v>80593700</v>
      </c>
      <c r="C14" s="11">
        <f>Stanford!D14</f>
        <v>-157330650</v>
      </c>
      <c r="D14" s="12">
        <f>Stanford!E14</f>
        <v>117252550</v>
      </c>
    </row>
    <row r="15" spans="1:10" ht="15.75" customHeight="1" x14ac:dyDescent="0.25">
      <c r="A15" s="10" t="s">
        <v>10</v>
      </c>
      <c r="B15" s="11">
        <f>Swarthmore!C14</f>
        <v>17376900</v>
      </c>
      <c r="C15" s="11">
        <f>Swarthmore!D14</f>
        <v>37411600</v>
      </c>
      <c r="D15" s="12">
        <f>Swarthmore!E14</f>
        <v>-12257500</v>
      </c>
    </row>
    <row r="16" spans="1:10" ht="15.75" customHeight="1" x14ac:dyDescent="0.25">
      <c r="A16" s="10" t="s">
        <v>12</v>
      </c>
      <c r="B16" s="11">
        <f>Williams!C14</f>
        <v>9295393.650000006</v>
      </c>
      <c r="C16" s="11">
        <f>Williams!D14</f>
        <v>28495340.300000012</v>
      </c>
      <c r="D16" s="12">
        <f>Williams!E14</f>
        <v>-4692751.1999999881</v>
      </c>
    </row>
    <row r="17" spans="1:4" ht="15.75" customHeight="1" thickBot="1" x14ac:dyDescent="0.3">
      <c r="A17" s="13" t="s">
        <v>5</v>
      </c>
      <c r="B17" s="7">
        <f>Yale!C14</f>
        <v>443763214.20000005</v>
      </c>
      <c r="C17" s="7">
        <f>Yale!D14</f>
        <v>695345181.9000001</v>
      </c>
      <c r="D17" s="8">
        <f>Yale!E14</f>
        <v>-14053145.649999857</v>
      </c>
    </row>
    <row r="18" spans="1:4" ht="15.75" customHeight="1" x14ac:dyDescent="0.3">
      <c r="A18" s="9" t="s">
        <v>79</v>
      </c>
      <c r="B18" s="19">
        <f>B8+B9+B10+B11+B12+B13+B14+B15+B16+B17</f>
        <v>1487817062</v>
      </c>
      <c r="C18" s="19">
        <f>C6+C7+C8+C9+C10+C11+C12+C13+C15+C16+C17</f>
        <v>2248184134.8500004</v>
      </c>
      <c r="D18" s="19">
        <f>D8+D9+D11+D12+D14</f>
        <v>370390766.20000005</v>
      </c>
    </row>
    <row r="19" spans="1:4" ht="15.75" customHeight="1" x14ac:dyDescent="0.25">
      <c r="B19" s="14"/>
      <c r="C19" s="14"/>
      <c r="D19" s="14"/>
    </row>
    <row r="20" spans="1:4" ht="15.75" customHeight="1" x14ac:dyDescent="0.25"/>
    <row r="21" spans="1:4" ht="15.75" customHeight="1" x14ac:dyDescent="0.3">
      <c r="A21" s="42" t="s">
        <v>15</v>
      </c>
      <c r="B21" s="47"/>
      <c r="C21" s="47"/>
      <c r="D21" s="47"/>
    </row>
    <row r="22" spans="1:4" ht="15.75" customHeight="1" thickBot="1" x14ac:dyDescent="0.35">
      <c r="A22" s="54" t="s">
        <v>34</v>
      </c>
      <c r="B22" s="49"/>
      <c r="C22" s="49"/>
      <c r="D22" s="55"/>
    </row>
    <row r="23" spans="1:4" ht="15.75" customHeight="1" x14ac:dyDescent="0.3">
      <c r="A23" s="6" t="s">
        <v>27</v>
      </c>
      <c r="B23" s="23" t="s">
        <v>0</v>
      </c>
      <c r="C23" s="23" t="s">
        <v>1</v>
      </c>
      <c r="D23" s="24" t="s">
        <v>2</v>
      </c>
    </row>
    <row r="24" spans="1:4" ht="15.75" customHeight="1" x14ac:dyDescent="0.25">
      <c r="A24" s="10" t="s">
        <v>9</v>
      </c>
      <c r="B24" s="17">
        <f>Amherst!C12</f>
        <v>5.4092744635718837E-2</v>
      </c>
      <c r="C24" s="17">
        <f>Amherst!D12</f>
        <v>4.7156067208842641E-2</v>
      </c>
      <c r="D24" s="18">
        <f>Amherst!E12</f>
        <v>6.8786278823816216E-2</v>
      </c>
    </row>
    <row r="25" spans="1:4" ht="15.75" customHeight="1" x14ac:dyDescent="0.25">
      <c r="A25" s="10" t="s">
        <v>13</v>
      </c>
      <c r="B25" s="17">
        <f>Caltech!C12</f>
        <v>5.7259684474535971E-2</v>
      </c>
      <c r="C25" s="17">
        <f>Caltech!D12</f>
        <v>4.4368940158344562E-2</v>
      </c>
      <c r="D25" s="18">
        <f>Caltech!E12</f>
        <v>5.609126005050652E-2</v>
      </c>
    </row>
    <row r="26" spans="1:4" ht="15.75" customHeight="1" x14ac:dyDescent="0.25">
      <c r="A26" s="10" t="s">
        <v>4</v>
      </c>
      <c r="B26" s="17">
        <f>Grinnell!C12</f>
        <v>3.8487032801410304E-2</v>
      </c>
      <c r="C26" s="17">
        <f>Grinnell!D12</f>
        <v>2.8162907287823523E-2</v>
      </c>
      <c r="D26" s="18">
        <f>Grinnell!E12</f>
        <v>4.1904707630333243E-2</v>
      </c>
    </row>
    <row r="27" spans="1:4" ht="15.75" customHeight="1" x14ac:dyDescent="0.25">
      <c r="A27" s="10" t="s">
        <v>6</v>
      </c>
      <c r="B27" s="17">
        <f>Harvard!C12</f>
        <v>3.6999555495398052E-2</v>
      </c>
      <c r="C27" s="17">
        <f>Harvard!D12</f>
        <v>3.9719958214538637E-2</v>
      </c>
      <c r="D27" s="18">
        <f>Harvard!E12</f>
        <v>4.738557162392968E-2</v>
      </c>
    </row>
    <row r="28" spans="1:4" ht="15.75" customHeight="1" x14ac:dyDescent="0.25">
      <c r="A28" s="10" t="s">
        <v>14</v>
      </c>
      <c r="B28" s="17">
        <f>Juilliard!C12</f>
        <v>4.9754861637727348E-2</v>
      </c>
      <c r="C28" s="17">
        <f>Juilliard!D12</f>
        <v>4.3176117914812288E-2</v>
      </c>
      <c r="D28" s="18">
        <f>Juilliard!E12</f>
        <v>5.5871383021364816E-2</v>
      </c>
    </row>
    <row r="29" spans="1:4" ht="15.75" customHeight="1" x14ac:dyDescent="0.25">
      <c r="A29" s="10" t="s">
        <v>11</v>
      </c>
      <c r="B29" s="17">
        <f>MIT!C12</f>
        <v>4.6333201050191793E-2</v>
      </c>
      <c r="C29" s="17">
        <f>MIT!D12</f>
        <v>3.2589174059689245E-2</v>
      </c>
      <c r="D29" s="18">
        <f>MIT!E12</f>
        <v>4.3523236651374683E-2</v>
      </c>
    </row>
    <row r="30" spans="1:4" ht="15.75" customHeight="1" x14ac:dyDescent="0.25">
      <c r="A30" s="10" t="s">
        <v>8</v>
      </c>
      <c r="B30" s="17">
        <f>Pomona!C12</f>
        <v>3.8848327213692906E-2</v>
      </c>
      <c r="C30" s="17">
        <f>Pomona!D12</f>
        <v>3.4623139344389195E-2</v>
      </c>
      <c r="D30" s="18">
        <f>Pomona!E12</f>
        <v>4.5441067119174582E-2</v>
      </c>
    </row>
    <row r="31" spans="1:4" ht="15.75" customHeight="1" x14ac:dyDescent="0.25">
      <c r="A31" s="10" t="s">
        <v>3</v>
      </c>
      <c r="B31" s="17">
        <f>Princeton!C12</f>
        <v>4.5907477027771024E-2</v>
      </c>
      <c r="C31" s="17">
        <f>Princeton!D12</f>
        <v>4.1287710010051736E-2</v>
      </c>
      <c r="D31" s="18">
        <f>Princeton!E12</f>
        <v>5.598574452799486E-2</v>
      </c>
    </row>
    <row r="32" spans="1:4" ht="15.75" customHeight="1" x14ac:dyDescent="0.25">
      <c r="A32" s="10" t="s">
        <v>7</v>
      </c>
      <c r="B32" s="17">
        <f>Stanford!C12</f>
        <v>4.7782158098037049E-2</v>
      </c>
      <c r="C32" s="17">
        <f>Stanford!D12</f>
        <v>5.4163487652900626E-2</v>
      </c>
      <c r="D32" s="18">
        <f>Stanford!E12</f>
        <v>4.5949561268436481E-2</v>
      </c>
    </row>
    <row r="33" spans="1:4" ht="15.75" customHeight="1" x14ac:dyDescent="0.25">
      <c r="A33" s="10" t="s">
        <v>10</v>
      </c>
      <c r="B33" s="17">
        <f>Swarthmore!C12</f>
        <v>4.3623712864711263E-2</v>
      </c>
      <c r="C33" s="17">
        <f>Swarthmore!D12</f>
        <v>3.7096387004917027E-2</v>
      </c>
      <c r="D33" s="18">
        <f>Swarthmore!E12</f>
        <v>5.5826721871776466E-2</v>
      </c>
    </row>
    <row r="34" spans="1:4" ht="15.75" customHeight="1" x14ac:dyDescent="0.25">
      <c r="A34" s="10" t="s">
        <v>12</v>
      </c>
      <c r="B34" s="17">
        <f>Williams!C12</f>
        <v>4.7206377890576821E-2</v>
      </c>
      <c r="C34" s="17">
        <f>Williams!D12</f>
        <v>4.2681983640461746E-2</v>
      </c>
      <c r="D34" s="18">
        <f>Williams!E12</f>
        <v>5.1729544172625375E-2</v>
      </c>
    </row>
    <row r="35" spans="1:4" ht="15.75" customHeight="1" thickBot="1" x14ac:dyDescent="0.3">
      <c r="A35" s="13" t="s">
        <v>5</v>
      </c>
      <c r="B35" s="15">
        <f>Yale!C12</f>
        <v>3.9307343639843964E-2</v>
      </c>
      <c r="C35" s="15">
        <f>Yale!D12</f>
        <v>3.3583680847836098E-2</v>
      </c>
      <c r="D35" s="16">
        <f>Yale!E12</f>
        <v>5.0449783103279362E-2</v>
      </c>
    </row>
    <row r="36" spans="1:4" ht="15.75" customHeight="1" x14ac:dyDescent="0.3">
      <c r="A36" s="9" t="s">
        <v>44</v>
      </c>
      <c r="B36" s="20">
        <f t="shared" ref="B36:D36" si="0">AVERAGE(B24:B35)</f>
        <v>4.5466873069134613E-2</v>
      </c>
      <c r="C36" s="20">
        <f t="shared" si="0"/>
        <v>3.9884129445383935E-2</v>
      </c>
      <c r="D36" s="20">
        <f t="shared" si="0"/>
        <v>5.1578738322051017E-2</v>
      </c>
    </row>
    <row r="37" spans="1:4" ht="15.75" customHeight="1" x14ac:dyDescent="0.25"/>
    <row r="38" spans="1:4" ht="15.75" customHeight="1" x14ac:dyDescent="0.25"/>
    <row r="39" spans="1:4" ht="15.75" customHeight="1" x14ac:dyDescent="0.25"/>
    <row r="40" spans="1:4" ht="15.75" customHeight="1" x14ac:dyDescent="0.25"/>
    <row r="41" spans="1:4" ht="15.75" customHeight="1" x14ac:dyDescent="0.25"/>
    <row r="42" spans="1:4" ht="15.75" customHeight="1" x14ac:dyDescent="0.25"/>
    <row r="43" spans="1:4" ht="15.75" customHeight="1" x14ac:dyDescent="0.25"/>
    <row r="44" spans="1:4" ht="15.75" customHeight="1" x14ac:dyDescent="0.25"/>
    <row r="45" spans="1:4" ht="15.75" customHeight="1" x14ac:dyDescent="0.25"/>
    <row r="46" spans="1:4" ht="15.75" customHeight="1" x14ac:dyDescent="0.25"/>
    <row r="47" spans="1:4" ht="15.75" customHeight="1" x14ac:dyDescent="0.25"/>
    <row r="48" spans="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1">
    <mergeCell ref="A2:J3"/>
  </mergeCells>
  <pageMargins left="0.7" right="0.7" top="0.75" bottom="0.75" header="0" footer="0"/>
  <pageSetup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2F72F4-4040-43F7-A73D-5B1D4E0F9F88}">
  <dimension ref="A1:J1001"/>
  <sheetViews>
    <sheetView workbookViewId="0">
      <selection activeCell="K32" sqref="K32"/>
    </sheetView>
  </sheetViews>
  <sheetFormatPr defaultColWidth="11.09765625" defaultRowHeight="15" customHeight="1" x14ac:dyDescent="0.25"/>
  <cols>
    <col min="1" max="1" width="40.09765625" style="5" customWidth="1"/>
    <col min="2" max="3" width="15.8984375" style="5" customWidth="1"/>
    <col min="4" max="4" width="16.3984375" style="5" customWidth="1"/>
    <col min="5" max="23" width="8.5" style="5" customWidth="1"/>
    <col min="24" max="16384" width="11.09765625" style="5"/>
  </cols>
  <sheetData>
    <row r="1" spans="1:10" ht="15" customHeight="1" x14ac:dyDescent="0.3">
      <c r="A1" s="3" t="s">
        <v>29</v>
      </c>
      <c r="B1" s="4"/>
      <c r="C1" s="4"/>
      <c r="D1" s="4"/>
      <c r="E1" s="4"/>
      <c r="F1" s="4"/>
      <c r="G1" s="4"/>
      <c r="H1" s="4"/>
      <c r="I1" s="4"/>
      <c r="J1" s="4"/>
    </row>
    <row r="2" spans="1:10" ht="15" customHeight="1" x14ac:dyDescent="0.25">
      <c r="A2" s="59" t="s">
        <v>32</v>
      </c>
      <c r="B2" s="59"/>
      <c r="C2" s="59"/>
      <c r="D2" s="59"/>
      <c r="E2" s="59"/>
      <c r="F2" s="59"/>
      <c r="G2" s="59"/>
      <c r="H2" s="59"/>
      <c r="I2" s="59"/>
      <c r="J2" s="59"/>
    </row>
    <row r="3" spans="1:10" ht="15" customHeight="1" x14ac:dyDescent="0.25">
      <c r="A3" s="59"/>
      <c r="B3" s="59"/>
      <c r="C3" s="59"/>
      <c r="D3" s="59"/>
      <c r="E3" s="59"/>
      <c r="F3" s="59"/>
      <c r="G3" s="59"/>
      <c r="H3" s="59"/>
      <c r="I3" s="59"/>
      <c r="J3" s="59"/>
    </row>
    <row r="4" spans="1:10" ht="15" customHeight="1" thickBot="1" x14ac:dyDescent="0.3">
      <c r="A4" s="43"/>
      <c r="B4" s="43"/>
      <c r="C4" s="43"/>
      <c r="D4" s="43"/>
      <c r="E4" s="43"/>
      <c r="F4" s="43"/>
      <c r="G4" s="43"/>
      <c r="H4" s="43"/>
      <c r="I4" s="43"/>
      <c r="J4" s="43"/>
    </row>
    <row r="5" spans="1:10" ht="15.75" customHeight="1" thickTop="1" x14ac:dyDescent="0.3">
      <c r="A5" s="46" t="s">
        <v>27</v>
      </c>
      <c r="B5" s="44" t="s">
        <v>0</v>
      </c>
      <c r="C5" s="44" t="s">
        <v>1</v>
      </c>
      <c r="D5" s="45" t="s">
        <v>2</v>
      </c>
    </row>
    <row r="6" spans="1:10" ht="15.75" customHeight="1" x14ac:dyDescent="0.25">
      <c r="A6" s="10" t="s">
        <v>9</v>
      </c>
      <c r="B6" s="11">
        <v>-20327197.199999988</v>
      </c>
      <c r="C6" s="11">
        <v>-35203040.666666657</v>
      </c>
      <c r="D6" s="12">
        <v>-59464711</v>
      </c>
    </row>
    <row r="7" spans="1:10" ht="15.75" customHeight="1" x14ac:dyDescent="0.25">
      <c r="A7" s="10" t="s">
        <v>13</v>
      </c>
      <c r="B7" s="11">
        <v>-20137350</v>
      </c>
      <c r="C7" s="11">
        <v>-10506400</v>
      </c>
      <c r="D7" s="12">
        <v>-24025166.666666657</v>
      </c>
    </row>
    <row r="8" spans="1:10" ht="15.75" customHeight="1" x14ac:dyDescent="0.25">
      <c r="A8" s="10" t="s">
        <v>4</v>
      </c>
      <c r="B8" s="11">
        <v>29494082.400000006</v>
      </c>
      <c r="C8" s="11">
        <v>35643258.983333334</v>
      </c>
      <c r="D8" s="12">
        <v>14926196.916666672</v>
      </c>
    </row>
    <row r="9" spans="1:10" ht="15.75" customHeight="1" x14ac:dyDescent="0.25">
      <c r="A9" s="10" t="s">
        <v>6</v>
      </c>
      <c r="B9" s="11">
        <v>533273683.33333349</v>
      </c>
      <c r="C9" s="11">
        <v>150095666.66666698</v>
      </c>
      <c r="D9" s="12">
        <v>46835650</v>
      </c>
    </row>
    <row r="10" spans="1:10" ht="15.75" customHeight="1" x14ac:dyDescent="0.25">
      <c r="A10" s="10" t="s">
        <v>14</v>
      </c>
      <c r="B10" s="11">
        <v>-3144989.8333333358</v>
      </c>
      <c r="C10" s="11">
        <v>-523600.5</v>
      </c>
      <c r="D10" s="12">
        <v>-4809743.7666666582</v>
      </c>
    </row>
    <row r="11" spans="1:10" ht="15.75" customHeight="1" x14ac:dyDescent="0.25">
      <c r="A11" s="10" t="s">
        <v>11</v>
      </c>
      <c r="B11" s="11">
        <v>32076016.666666746</v>
      </c>
      <c r="C11" s="11">
        <v>162368366.66666663</v>
      </c>
      <c r="D11" s="12">
        <v>71638700</v>
      </c>
    </row>
    <row r="12" spans="1:10" ht="15.75" customHeight="1" x14ac:dyDescent="0.25">
      <c r="A12" s="10" t="s">
        <v>8</v>
      </c>
      <c r="B12" s="11">
        <v>26768239.75</v>
      </c>
      <c r="C12" s="11">
        <v>21826649</v>
      </c>
      <c r="D12" s="12">
        <v>11706841.150000006</v>
      </c>
    </row>
    <row r="13" spans="1:10" ht="15.75" customHeight="1" x14ac:dyDescent="0.25">
      <c r="A13" s="10" t="s">
        <v>3</v>
      </c>
      <c r="B13" s="11">
        <v>22393033.333333492</v>
      </c>
      <c r="C13" s="11">
        <v>-54230833.333333254</v>
      </c>
      <c r="D13" s="12">
        <v>-173174166.66666651</v>
      </c>
    </row>
    <row r="14" spans="1:10" ht="15.75" customHeight="1" x14ac:dyDescent="0.25">
      <c r="A14" s="10" t="s">
        <v>7</v>
      </c>
      <c r="B14" s="11">
        <v>-18427800</v>
      </c>
      <c r="C14" s="11">
        <v>-472804466.66666651</v>
      </c>
      <c r="D14" s="12">
        <v>55061283.333333492</v>
      </c>
    </row>
    <row r="15" spans="1:10" ht="15.75" customHeight="1" x14ac:dyDescent="0.25">
      <c r="A15" s="10" t="s">
        <v>10</v>
      </c>
      <c r="B15" s="11">
        <v>9918666.6666666865</v>
      </c>
      <c r="C15" s="11">
        <v>11354916.666666687</v>
      </c>
      <c r="D15" s="12">
        <v>-11591150</v>
      </c>
    </row>
    <row r="16" spans="1:10" ht="15.75" customHeight="1" x14ac:dyDescent="0.25">
      <c r="A16" s="10" t="s">
        <v>12</v>
      </c>
      <c r="B16" s="11">
        <v>8502459.5833333433</v>
      </c>
      <c r="C16" s="11">
        <v>-10580300.416666657</v>
      </c>
      <c r="D16" s="12">
        <v>-6104018.349999994</v>
      </c>
    </row>
    <row r="17" spans="1:4" ht="15.75" customHeight="1" thickBot="1" x14ac:dyDescent="0.3">
      <c r="A17" s="10" t="s">
        <v>5</v>
      </c>
      <c r="B17" s="7">
        <v>287060851.1500001</v>
      </c>
      <c r="C17" s="7">
        <v>310152043.2833333</v>
      </c>
      <c r="D17" s="8">
        <v>-57738643.683333397</v>
      </c>
    </row>
    <row r="18" spans="1:4" ht="15.75" customHeight="1" x14ac:dyDescent="0.3">
      <c r="A18" s="53" t="s">
        <v>79</v>
      </c>
      <c r="B18" s="19">
        <v>949487032.8833338</v>
      </c>
      <c r="C18" s="19">
        <v>691440901.26666689</v>
      </c>
      <c r="D18" s="19">
        <v>200168671.40000015</v>
      </c>
    </row>
    <row r="19" spans="1:4" ht="15.75" customHeight="1" x14ac:dyDescent="0.25"/>
    <row r="20" spans="1:4" ht="15.75" customHeight="1" x14ac:dyDescent="0.25"/>
    <row r="21" spans="1:4" ht="15.75" customHeight="1" x14ac:dyDescent="0.3">
      <c r="A21" s="42" t="s">
        <v>15</v>
      </c>
      <c r="B21" s="47"/>
      <c r="C21" s="47"/>
      <c r="D21" s="47"/>
    </row>
    <row r="22" spans="1:4" ht="15.75" customHeight="1" thickBot="1" x14ac:dyDescent="0.35">
      <c r="A22" s="48"/>
      <c r="B22" s="49"/>
      <c r="C22" s="49"/>
      <c r="D22" s="49"/>
    </row>
    <row r="23" spans="1:4" ht="15.75" customHeight="1" x14ac:dyDescent="0.3">
      <c r="A23" s="6" t="s">
        <v>27</v>
      </c>
      <c r="B23" s="23" t="s">
        <v>0</v>
      </c>
      <c r="C23" s="23" t="s">
        <v>1</v>
      </c>
      <c r="D23" s="24" t="s">
        <v>2</v>
      </c>
    </row>
    <row r="24" spans="1:4" ht="15.75" customHeight="1" x14ac:dyDescent="0.25">
      <c r="A24" s="10" t="s">
        <v>9</v>
      </c>
      <c r="B24" s="17">
        <v>4.8684867475087629E-2</v>
      </c>
      <c r="C24" s="17">
        <v>3.8970324656929838E-2</v>
      </c>
      <c r="D24" s="18">
        <v>4.8425096476640395E-2</v>
      </c>
    </row>
    <row r="25" spans="1:4" ht="15.75" customHeight="1" x14ac:dyDescent="0.25">
      <c r="A25" s="10" t="s">
        <v>13</v>
      </c>
      <c r="B25" s="17">
        <v>5.1386173499046083E-2</v>
      </c>
      <c r="C25" s="17">
        <v>4.1769353760398815E-2</v>
      </c>
      <c r="D25" s="18">
        <v>4.8342681016623722E-2</v>
      </c>
    </row>
    <row r="26" spans="1:4" ht="15.75" customHeight="1" x14ac:dyDescent="0.25">
      <c r="A26" s="10" t="s">
        <v>4</v>
      </c>
      <c r="B26" s="17">
        <v>5.0358655765501588E-2</v>
      </c>
      <c r="C26" s="17">
        <v>4.0321409806725515E-2</v>
      </c>
      <c r="D26" s="18">
        <v>4.904386523461831E-2</v>
      </c>
    </row>
    <row r="27" spans="1:4" ht="15.75" customHeight="1" x14ac:dyDescent="0.25">
      <c r="A27" s="10" t="s">
        <v>6</v>
      </c>
      <c r="B27" s="17">
        <v>4.7788932206337814E-2</v>
      </c>
      <c r="C27" s="17">
        <v>4.2627669382391042E-2</v>
      </c>
      <c r="D27" s="18">
        <v>4.8537039822004441E-2</v>
      </c>
    </row>
    <row r="28" spans="1:4" ht="15.75" customHeight="1" x14ac:dyDescent="0.25">
      <c r="A28" s="10" t="s">
        <v>14</v>
      </c>
      <c r="B28" s="17">
        <v>4.7362899762582275E-2</v>
      </c>
      <c r="C28" s="17">
        <v>4.2793557585580892E-2</v>
      </c>
      <c r="D28" s="18">
        <v>5.1303376553601898E-2</v>
      </c>
    </row>
    <row r="29" spans="1:4" ht="15.75" customHeight="1" x14ac:dyDescent="0.25">
      <c r="A29" s="10" t="s">
        <v>11</v>
      </c>
      <c r="B29" s="17">
        <v>4.7629732803952857E-2</v>
      </c>
      <c r="C29" s="17">
        <v>3.8494270873471292E-2</v>
      </c>
      <c r="D29" s="18">
        <v>4.7402936689446687E-2</v>
      </c>
    </row>
    <row r="30" spans="1:4" ht="15.75" customHeight="1" x14ac:dyDescent="0.25">
      <c r="A30" s="10" t="s">
        <v>8</v>
      </c>
      <c r="B30" s="17">
        <v>4.8529525248470706E-2</v>
      </c>
      <c r="C30" s="17">
        <v>4.182321540654689E-2</v>
      </c>
      <c r="D30" s="18">
        <v>5.0633613236109966E-2</v>
      </c>
    </row>
    <row r="31" spans="1:4" ht="15.75" customHeight="1" x14ac:dyDescent="0.25">
      <c r="A31" s="10" t="s">
        <v>3</v>
      </c>
      <c r="B31" s="17">
        <v>4.6544979020465921E-2</v>
      </c>
      <c r="C31" s="17">
        <v>3.9823058523059458E-2</v>
      </c>
      <c r="D31" s="18">
        <v>4.9310895711912078E-2</v>
      </c>
    </row>
    <row r="32" spans="1:4" ht="15.75" customHeight="1" x14ac:dyDescent="0.25">
      <c r="A32" s="10" t="s">
        <v>7</v>
      </c>
      <c r="B32" s="17">
        <v>4.7275047157591413E-2</v>
      </c>
      <c r="C32" s="17">
        <v>4.1651522824668288E-2</v>
      </c>
      <c r="D32" s="18">
        <v>4.7851629535804026E-2</v>
      </c>
    </row>
    <row r="33" spans="1:4" ht="15.75" customHeight="1" x14ac:dyDescent="0.25">
      <c r="A33" s="10" t="s">
        <v>10</v>
      </c>
      <c r="B33" s="17">
        <v>4.7263272663402862E-2</v>
      </c>
      <c r="C33" s="17">
        <v>4.1012804646987519E-2</v>
      </c>
      <c r="D33" s="18">
        <v>5.0316755955069001E-2</v>
      </c>
    </row>
    <row r="34" spans="1:4" ht="15.75" customHeight="1" x14ac:dyDescent="0.25">
      <c r="A34" s="10" t="s">
        <v>12</v>
      </c>
      <c r="B34" s="17">
        <v>4.9761692917657682E-2</v>
      </c>
      <c r="C34" s="17">
        <v>3.9964809157797439E-2</v>
      </c>
      <c r="D34" s="18">
        <v>4.9479868253978578E-2</v>
      </c>
    </row>
    <row r="35" spans="1:4" ht="15.75" customHeight="1" thickBot="1" x14ac:dyDescent="0.3">
      <c r="A35" s="13" t="s">
        <v>5</v>
      </c>
      <c r="B35" s="15">
        <v>4.6224192395174737E-2</v>
      </c>
      <c r="C35" s="15">
        <v>4.0906022413966611E-2</v>
      </c>
      <c r="D35" s="16">
        <v>4.860180778289043E-2</v>
      </c>
    </row>
    <row r="36" spans="1:4" ht="15.75" customHeight="1" x14ac:dyDescent="0.3">
      <c r="A36" s="9" t="s">
        <v>44</v>
      </c>
      <c r="B36" s="20">
        <f t="shared" ref="B36:D36" si="0">AVERAGE(B24:B35)</f>
        <v>4.8234164242939283E-2</v>
      </c>
      <c r="C36" s="20">
        <f t="shared" si="0"/>
        <v>4.0846501586543633E-2</v>
      </c>
      <c r="D36" s="20">
        <f t="shared" si="0"/>
        <v>4.9104130522391633E-2</v>
      </c>
    </row>
    <row r="37" spans="1:4" ht="15.75" customHeight="1" x14ac:dyDescent="0.25"/>
    <row r="38" spans="1:4" ht="15.75" customHeight="1" x14ac:dyDescent="0.25"/>
    <row r="39" spans="1:4" ht="15.75" customHeight="1" x14ac:dyDescent="0.25"/>
    <row r="40" spans="1:4" ht="15.75" customHeight="1" x14ac:dyDescent="0.25"/>
    <row r="41" spans="1:4" ht="15.75" customHeight="1" x14ac:dyDescent="0.25"/>
    <row r="42" spans="1:4" ht="15.75" customHeight="1" x14ac:dyDescent="0.25"/>
    <row r="43" spans="1:4" ht="15.75" customHeight="1" x14ac:dyDescent="0.25"/>
    <row r="44" spans="1:4" ht="15.75" customHeight="1" x14ac:dyDescent="0.25"/>
    <row r="45" spans="1:4" ht="15.75" customHeight="1" x14ac:dyDescent="0.25"/>
    <row r="46" spans="1:4" ht="15.75" customHeight="1" x14ac:dyDescent="0.25"/>
    <row r="47" spans="1:4" ht="15.75" customHeight="1" x14ac:dyDescent="0.25"/>
    <row r="48" spans="1:4"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row r="994" ht="15.75" customHeight="1" x14ac:dyDescent="0.25"/>
    <row r="995" ht="15.75" customHeight="1" x14ac:dyDescent="0.25"/>
    <row r="996" ht="15.75" customHeight="1" x14ac:dyDescent="0.25"/>
    <row r="997" ht="15.75" customHeight="1" x14ac:dyDescent="0.25"/>
    <row r="998" ht="15.75" customHeight="1" x14ac:dyDescent="0.25"/>
    <row r="999" ht="15.75" customHeight="1" x14ac:dyDescent="0.25"/>
    <row r="1000" ht="15.75" customHeight="1" x14ac:dyDescent="0.25"/>
    <row r="1001" ht="15.75" customHeight="1" x14ac:dyDescent="0.25"/>
  </sheetData>
  <mergeCells count="1">
    <mergeCell ref="A2:J3"/>
  </mergeCells>
  <pageMargins left="0.7" right="0.7" top="0.75" bottom="0.75" header="0" footer="0"/>
  <pageSetup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993"/>
  <sheetViews>
    <sheetView workbookViewId="0">
      <selection activeCell="A16" sqref="A16"/>
    </sheetView>
  </sheetViews>
  <sheetFormatPr defaultColWidth="11.09765625" defaultRowHeight="15" customHeight="1" x14ac:dyDescent="0.25"/>
  <cols>
    <col min="1" max="1" width="11" style="27" customWidth="1"/>
    <col min="2" max="2" width="40.3984375" style="27" customWidth="1"/>
    <col min="3" max="3" width="16.59765625" style="27" customWidth="1"/>
    <col min="4" max="4" width="17.8984375" style="27" customWidth="1"/>
    <col min="5" max="5" width="19.09765625" style="27" customWidth="1"/>
    <col min="6" max="6" width="18.09765625" style="27" customWidth="1"/>
    <col min="7" max="7" width="17.59765625" style="27" customWidth="1"/>
    <col min="8" max="26" width="8.5" style="27" customWidth="1"/>
    <col min="27" max="16384" width="11.09765625" style="27"/>
  </cols>
  <sheetData>
    <row r="1" spans="1:7" ht="15" customHeight="1" x14ac:dyDescent="0.25">
      <c r="A1" s="25" t="s">
        <v>41</v>
      </c>
      <c r="B1" s="26"/>
      <c r="C1" s="26"/>
      <c r="D1" s="26"/>
      <c r="E1" s="26"/>
      <c r="F1" s="26"/>
      <c r="G1" s="26"/>
    </row>
    <row r="2" spans="1:7" ht="15.75" customHeight="1" x14ac:dyDescent="0.25">
      <c r="A2" s="28"/>
      <c r="B2" s="28"/>
      <c r="C2" s="28" t="s">
        <v>0</v>
      </c>
      <c r="D2" s="28" t="s">
        <v>1</v>
      </c>
      <c r="E2" s="28" t="s">
        <v>2</v>
      </c>
      <c r="F2" s="28" t="s">
        <v>42</v>
      </c>
      <c r="G2" s="28" t="s">
        <v>43</v>
      </c>
    </row>
    <row r="3" spans="1:7" ht="15.75" customHeight="1" x14ac:dyDescent="0.25">
      <c r="A3" s="29" t="s">
        <v>16</v>
      </c>
      <c r="B3" s="30" t="s">
        <v>35</v>
      </c>
      <c r="C3" s="31">
        <v>3758812672</v>
      </c>
      <c r="D3" s="31">
        <v>4300531130</v>
      </c>
      <c r="E3" s="31">
        <v>2920494006</v>
      </c>
      <c r="F3" s="31">
        <v>2834560524</v>
      </c>
      <c r="G3" s="31">
        <v>2730457710</v>
      </c>
    </row>
    <row r="4" spans="1:7" ht="15.75" customHeight="1" x14ac:dyDescent="0.25">
      <c r="A4" s="32" t="s">
        <v>17</v>
      </c>
      <c r="B4" s="30" t="s">
        <v>36</v>
      </c>
      <c r="C4" s="31">
        <v>8486911</v>
      </c>
      <c r="D4" s="31">
        <v>27637614</v>
      </c>
      <c r="E4" s="31">
        <v>22710434</v>
      </c>
      <c r="F4" s="31">
        <v>40108241</v>
      </c>
      <c r="G4" s="31">
        <v>36374365</v>
      </c>
    </row>
    <row r="5" spans="1:7" ht="15.75" customHeight="1" x14ac:dyDescent="0.25">
      <c r="A5" s="32" t="s">
        <v>18</v>
      </c>
      <c r="B5" s="30" t="s">
        <v>19</v>
      </c>
      <c r="C5" s="31">
        <v>216326006</v>
      </c>
      <c r="D5" s="31">
        <v>-366559937</v>
      </c>
      <c r="E5" s="31">
        <v>1558216605</v>
      </c>
      <c r="F5" s="31">
        <v>241101788</v>
      </c>
      <c r="G5" s="31">
        <v>266451383</v>
      </c>
    </row>
    <row r="6" spans="1:7" ht="15.75" customHeight="1" x14ac:dyDescent="0.25">
      <c r="A6" s="32" t="s">
        <v>20</v>
      </c>
      <c r="B6" s="30" t="s">
        <v>37</v>
      </c>
      <c r="C6" s="31">
        <v>35396642</v>
      </c>
      <c r="D6" s="31">
        <v>31438697</v>
      </c>
      <c r="E6" s="31">
        <v>29170697</v>
      </c>
      <c r="F6" s="31">
        <v>29175071</v>
      </c>
      <c r="G6" s="31">
        <v>27017069</v>
      </c>
    </row>
    <row r="7" spans="1:7" ht="15.75" customHeight="1" x14ac:dyDescent="0.25">
      <c r="A7" s="33" t="s">
        <v>21</v>
      </c>
      <c r="B7" s="41" t="s">
        <v>40</v>
      </c>
      <c r="C7" s="34">
        <v>118693488</v>
      </c>
      <c r="D7" s="34">
        <v>123858319</v>
      </c>
      <c r="E7" s="34">
        <v>107047350</v>
      </c>
      <c r="F7" s="34">
        <v>113544782</v>
      </c>
      <c r="G7" s="34">
        <v>126559026</v>
      </c>
    </row>
    <row r="8" spans="1:7" ht="15.75" customHeight="1" x14ac:dyDescent="0.25">
      <c r="A8" s="32" t="s">
        <v>22</v>
      </c>
      <c r="B8" s="30" t="s">
        <v>38</v>
      </c>
      <c r="C8" s="31">
        <v>49234364</v>
      </c>
      <c r="D8" s="31">
        <v>47499119</v>
      </c>
      <c r="E8" s="31">
        <v>64671868</v>
      </c>
      <c r="F8" s="31">
        <v>52556694</v>
      </c>
      <c r="G8" s="31">
        <v>45146839</v>
      </c>
    </row>
    <row r="9" spans="1:7" ht="15.75" customHeight="1" x14ac:dyDescent="0.25">
      <c r="A9" s="32" t="s">
        <v>23</v>
      </c>
      <c r="B9" s="30" t="s">
        <v>39</v>
      </c>
      <c r="C9" s="31">
        <v>3780301095</v>
      </c>
      <c r="D9" s="31">
        <v>3758812672</v>
      </c>
      <c r="E9" s="31">
        <v>4300531130</v>
      </c>
      <c r="F9" s="31">
        <v>2920494006</v>
      </c>
      <c r="G9" s="31">
        <v>2834560524</v>
      </c>
    </row>
    <row r="10" spans="1:7" ht="15.75" customHeight="1" x14ac:dyDescent="0.25"/>
    <row r="11" spans="1:7" ht="15.75" customHeight="1" x14ac:dyDescent="0.25">
      <c r="A11" s="35" t="s">
        <v>24</v>
      </c>
      <c r="C11" s="36">
        <f>+C6+C7+C8</f>
        <v>203324494</v>
      </c>
      <c r="D11" s="36">
        <f>+D6+D7+D8</f>
        <v>202796135</v>
      </c>
      <c r="E11" s="36">
        <f>+E6+E7+E8</f>
        <v>200889915</v>
      </c>
      <c r="F11" s="36">
        <f>+F6+F7+F8</f>
        <v>195276547</v>
      </c>
      <c r="G11" s="36">
        <f>+G6+G7+G8</f>
        <v>198722934</v>
      </c>
    </row>
    <row r="12" spans="1:7" ht="15.75" customHeight="1" x14ac:dyDescent="0.25">
      <c r="A12" s="37" t="s">
        <v>25</v>
      </c>
      <c r="C12" s="38">
        <f>C11/C3</f>
        <v>5.4092744635718837E-2</v>
      </c>
      <c r="D12" s="38">
        <f>D11/D3</f>
        <v>4.7156067208842641E-2</v>
      </c>
      <c r="E12" s="38">
        <f>E11/E3</f>
        <v>6.8786278823816216E-2</v>
      </c>
      <c r="F12" s="38">
        <f>F11/F3</f>
        <v>6.8891295615884335E-2</v>
      </c>
      <c r="G12" s="38">
        <f>G11/G3</f>
        <v>7.2780081256047E-2</v>
      </c>
    </row>
    <row r="13" spans="1:7" ht="15.75" customHeight="1" x14ac:dyDescent="0.25">
      <c r="A13" s="39">
        <v>0.05</v>
      </c>
      <c r="C13" s="36">
        <f>C3*0.05</f>
        <v>187940633.60000002</v>
      </c>
      <c r="D13" s="36">
        <f>D3*0.05</f>
        <v>215026556.5</v>
      </c>
      <c r="E13" s="36">
        <f>E3*0.05</f>
        <v>146024700.30000001</v>
      </c>
      <c r="F13" s="36">
        <f>F3*0.05</f>
        <v>141728026.20000002</v>
      </c>
      <c r="G13" s="36">
        <f>G3*0.05</f>
        <v>136522885.5</v>
      </c>
    </row>
    <row r="14" spans="1:7" ht="15.75" customHeight="1" x14ac:dyDescent="0.25">
      <c r="A14" s="37" t="s">
        <v>26</v>
      </c>
      <c r="C14" s="36">
        <f>C13-C11</f>
        <v>-15383860.399999976</v>
      </c>
      <c r="D14" s="36">
        <f>D13-D11</f>
        <v>12230421.5</v>
      </c>
      <c r="E14" s="36">
        <f>E13-E11</f>
        <v>-54865214.699999988</v>
      </c>
      <c r="F14" s="36">
        <f>F13-F11</f>
        <v>-53548520.799999982</v>
      </c>
      <c r="G14" s="36">
        <f>G13-G11</f>
        <v>-62200048.5</v>
      </c>
    </row>
    <row r="15" spans="1:7" ht="15.75" customHeight="1" x14ac:dyDescent="0.25">
      <c r="C15" s="36"/>
      <c r="D15" s="36"/>
      <c r="E15" s="36"/>
      <c r="F15" s="36"/>
      <c r="G15" s="36"/>
    </row>
    <row r="16" spans="1:7" ht="15.75" customHeight="1" x14ac:dyDescent="0.25">
      <c r="A16" s="37" t="s">
        <v>30</v>
      </c>
      <c r="C16" s="36">
        <f>(C3+D3+E3)/3</f>
        <v>3659945936</v>
      </c>
      <c r="D16" s="36">
        <f>(D3+E3+F3)/3</f>
        <v>3351861886.6666665</v>
      </c>
      <c r="E16" s="36">
        <f>(E3+F3+G3)/3</f>
        <v>2828504080</v>
      </c>
      <c r="F16" s="36"/>
      <c r="G16" s="36"/>
    </row>
    <row r="17" spans="1:7" ht="15.75" customHeight="1" x14ac:dyDescent="0.25">
      <c r="A17" s="39">
        <v>0.05</v>
      </c>
      <c r="C17" s="36">
        <f>0.05*C16</f>
        <v>182997296.80000001</v>
      </c>
      <c r="D17" s="36">
        <f t="shared" ref="D17:E17" si="0">0.05*D16</f>
        <v>167593094.33333334</v>
      </c>
      <c r="E17" s="36">
        <f t="shared" si="0"/>
        <v>141425204</v>
      </c>
      <c r="F17" s="36"/>
      <c r="G17" s="36"/>
    </row>
    <row r="18" spans="1:7" ht="15.75" customHeight="1" x14ac:dyDescent="0.25">
      <c r="A18" s="37" t="s">
        <v>26</v>
      </c>
      <c r="C18" s="36">
        <f>C17-C11</f>
        <v>-20327197.199999988</v>
      </c>
      <c r="D18" s="36">
        <f>D17-D11</f>
        <v>-35203040.666666657</v>
      </c>
      <c r="E18" s="36">
        <f>E17-E11</f>
        <v>-59464711</v>
      </c>
      <c r="F18" s="36"/>
      <c r="G18" s="36"/>
    </row>
    <row r="19" spans="1:7" ht="15.75" customHeight="1" x14ac:dyDescent="0.25">
      <c r="A19" s="50" t="s">
        <v>46</v>
      </c>
      <c r="C19" s="40">
        <f>C17/C3</f>
        <v>4.8684867475087629E-2</v>
      </c>
      <c r="D19" s="40">
        <f>D17/D3</f>
        <v>3.8970324656929838E-2</v>
      </c>
      <c r="E19" s="40">
        <f>E17/E3</f>
        <v>4.8425096476640395E-2</v>
      </c>
    </row>
    <row r="20" spans="1:7" ht="15.75" customHeight="1" x14ac:dyDescent="0.25"/>
    <row r="21" spans="1:7" ht="15.75" customHeight="1" x14ac:dyDescent="0.25">
      <c r="A21" s="27" t="s">
        <v>45</v>
      </c>
    </row>
    <row r="22" spans="1:7" ht="15.75" customHeight="1" x14ac:dyDescent="0.25"/>
    <row r="23" spans="1:7" ht="15.75" customHeight="1" x14ac:dyDescent="0.25"/>
    <row r="24" spans="1:7" ht="15.75" customHeight="1" x14ac:dyDescent="0.25">
      <c r="B24" s="51"/>
    </row>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 footer="0"/>
  <pageSetup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G993"/>
  <sheetViews>
    <sheetView workbookViewId="0">
      <selection activeCell="A21" sqref="A21"/>
    </sheetView>
  </sheetViews>
  <sheetFormatPr defaultColWidth="11.09765625" defaultRowHeight="15" customHeight="1" x14ac:dyDescent="0.25"/>
  <cols>
    <col min="1" max="1" width="8.5" style="27" customWidth="1"/>
    <col min="2" max="2" width="41.8984375" style="27" customWidth="1"/>
    <col min="3" max="3" width="15.8984375" style="27" customWidth="1"/>
    <col min="4" max="4" width="18.8984375" style="27" customWidth="1"/>
    <col min="5" max="6" width="18.09765625" style="27" customWidth="1"/>
    <col min="7" max="7" width="17.5" style="27" customWidth="1"/>
    <col min="8" max="26" width="8.5" style="27" customWidth="1"/>
    <col min="27" max="16384" width="11.09765625" style="27"/>
  </cols>
  <sheetData>
    <row r="1" spans="1:7" ht="15" customHeight="1" x14ac:dyDescent="0.25">
      <c r="A1" s="25" t="s">
        <v>49</v>
      </c>
      <c r="B1" s="26"/>
      <c r="C1" s="26"/>
      <c r="D1" s="26"/>
      <c r="E1" s="26"/>
      <c r="F1" s="26"/>
      <c r="G1" s="26"/>
    </row>
    <row r="2" spans="1:7" ht="15.75" customHeight="1" x14ac:dyDescent="0.25">
      <c r="A2" s="28"/>
      <c r="B2" s="28"/>
      <c r="C2" s="28" t="s">
        <v>0</v>
      </c>
      <c r="D2" s="28" t="s">
        <v>1</v>
      </c>
      <c r="E2" s="28" t="s">
        <v>2</v>
      </c>
      <c r="F2" s="28" t="s">
        <v>42</v>
      </c>
      <c r="G2" s="28" t="s">
        <v>43</v>
      </c>
    </row>
    <row r="3" spans="1:7" ht="15.75" customHeight="1" x14ac:dyDescent="0.25">
      <c r="A3" s="29" t="s">
        <v>16</v>
      </c>
      <c r="B3" s="30" t="s">
        <v>35</v>
      </c>
      <c r="C3" s="31">
        <v>3428503000</v>
      </c>
      <c r="D3" s="31">
        <v>4041566000</v>
      </c>
      <c r="E3" s="31">
        <v>3100590000</v>
      </c>
      <c r="F3" s="31">
        <v>2986660000</v>
      </c>
      <c r="G3" s="31">
        <v>2906200000</v>
      </c>
    </row>
    <row r="4" spans="1:7" ht="15.75" customHeight="1" x14ac:dyDescent="0.25">
      <c r="A4" s="32" t="s">
        <v>17</v>
      </c>
      <c r="B4" s="30" t="s">
        <v>36</v>
      </c>
      <c r="C4" s="31">
        <v>42120000</v>
      </c>
      <c r="D4" s="31">
        <v>99535000</v>
      </c>
      <c r="E4" s="31">
        <v>111502000</v>
      </c>
      <c r="F4" s="31">
        <v>70073000</v>
      </c>
      <c r="G4" s="31">
        <v>91270000</v>
      </c>
    </row>
    <row r="5" spans="1:7" ht="15.75" customHeight="1" x14ac:dyDescent="0.25">
      <c r="A5" s="32" t="s">
        <v>18</v>
      </c>
      <c r="B5" s="30" t="s">
        <v>47</v>
      </c>
      <c r="C5" s="31">
        <v>324476000</v>
      </c>
      <c r="D5" s="31">
        <v>-533278000</v>
      </c>
      <c r="E5" s="31">
        <v>1003390000</v>
      </c>
      <c r="F5" s="31">
        <v>213522000</v>
      </c>
      <c r="G5" s="31">
        <v>149358000</v>
      </c>
    </row>
    <row r="6" spans="1:7" ht="15.75" customHeight="1" x14ac:dyDescent="0.25">
      <c r="A6" s="32" t="s">
        <v>20</v>
      </c>
      <c r="B6" s="30" t="s">
        <v>37</v>
      </c>
      <c r="C6" s="31">
        <v>33415000</v>
      </c>
      <c r="D6" s="31">
        <v>30480000</v>
      </c>
      <c r="E6" s="31">
        <v>30026000</v>
      </c>
      <c r="F6" s="31">
        <v>29172000</v>
      </c>
      <c r="G6" s="31">
        <v>27576000</v>
      </c>
    </row>
    <row r="7" spans="1:7" ht="15.75" customHeight="1" x14ac:dyDescent="0.25">
      <c r="A7" s="33" t="s">
        <v>21</v>
      </c>
      <c r="B7" s="30" t="s">
        <v>48</v>
      </c>
      <c r="C7" s="34">
        <v>127732000</v>
      </c>
      <c r="D7" s="34">
        <v>114560000</v>
      </c>
      <c r="E7" s="34">
        <v>110022000</v>
      </c>
      <c r="F7" s="34">
        <v>109185000</v>
      </c>
      <c r="G7" s="34">
        <v>103105000</v>
      </c>
    </row>
    <row r="8" spans="1:7" ht="15.75" customHeight="1" x14ac:dyDescent="0.25">
      <c r="A8" s="32" t="s">
        <v>22</v>
      </c>
      <c r="B8" s="30" t="s">
        <v>38</v>
      </c>
      <c r="C8" s="31">
        <v>35168000</v>
      </c>
      <c r="D8" s="31">
        <v>34280000</v>
      </c>
      <c r="E8" s="31">
        <v>33868000</v>
      </c>
      <c r="F8" s="31">
        <v>31308000</v>
      </c>
      <c r="G8" s="31">
        <v>29487000</v>
      </c>
    </row>
    <row r="9" spans="1:7" ht="15.75" customHeight="1" x14ac:dyDescent="0.25">
      <c r="A9" s="32" t="s">
        <v>23</v>
      </c>
      <c r="B9" s="30" t="s">
        <v>39</v>
      </c>
      <c r="C9" s="31">
        <v>3598784000</v>
      </c>
      <c r="D9" s="31">
        <v>3428503000</v>
      </c>
      <c r="E9" s="31">
        <v>4041566000</v>
      </c>
      <c r="F9" s="31">
        <v>3100590000</v>
      </c>
      <c r="G9" s="31">
        <v>2986660000</v>
      </c>
    </row>
    <row r="10" spans="1:7" ht="15.75" customHeight="1" x14ac:dyDescent="0.25"/>
    <row r="11" spans="1:7" ht="15.75" customHeight="1" x14ac:dyDescent="0.25">
      <c r="A11" s="35" t="s">
        <v>24</v>
      </c>
      <c r="C11" s="36">
        <f>+C6+C7+C8</f>
        <v>196315000</v>
      </c>
      <c r="D11" s="36">
        <f>+D6+D7+D8</f>
        <v>179320000</v>
      </c>
      <c r="E11" s="36">
        <f>+E6+E7+E8</f>
        <v>173916000</v>
      </c>
      <c r="F11" s="36">
        <f>+F6+F7+F8</f>
        <v>169665000</v>
      </c>
      <c r="G11" s="36">
        <f>+G6+G7+G8</f>
        <v>160168000</v>
      </c>
    </row>
    <row r="12" spans="1:7" ht="15.75" customHeight="1" x14ac:dyDescent="0.25">
      <c r="A12" s="37" t="s">
        <v>25</v>
      </c>
      <c r="C12" s="38">
        <f>C11/C3</f>
        <v>5.7259684474535971E-2</v>
      </c>
      <c r="D12" s="38">
        <f>D11/D3</f>
        <v>4.4368940158344562E-2</v>
      </c>
      <c r="E12" s="38">
        <f>E11/E3</f>
        <v>5.609126005050652E-2</v>
      </c>
      <c r="F12" s="38">
        <f>F11/F3</f>
        <v>5.6807604481260002E-2</v>
      </c>
      <c r="G12" s="38">
        <f>G11/G3</f>
        <v>5.5112518064826921E-2</v>
      </c>
    </row>
    <row r="13" spans="1:7" ht="15.75" customHeight="1" x14ac:dyDescent="0.25">
      <c r="A13" s="39">
        <v>0.05</v>
      </c>
      <c r="C13" s="36">
        <f>C3*0.05</f>
        <v>171425150</v>
      </c>
      <c r="D13" s="36">
        <f>D3*0.05</f>
        <v>202078300</v>
      </c>
      <c r="E13" s="36">
        <f>E3*0.05</f>
        <v>155029500</v>
      </c>
      <c r="F13" s="36">
        <f>F3*0.05</f>
        <v>149333000</v>
      </c>
      <c r="G13" s="36">
        <f>G3*0.05</f>
        <v>145310000</v>
      </c>
    </row>
    <row r="14" spans="1:7" ht="15.75" customHeight="1" x14ac:dyDescent="0.25">
      <c r="A14" s="37" t="s">
        <v>26</v>
      </c>
      <c r="C14" s="36">
        <f>C13-C11</f>
        <v>-24889850</v>
      </c>
      <c r="D14" s="36">
        <f>D13-D11</f>
        <v>22758300</v>
      </c>
      <c r="E14" s="36">
        <f>E13-E11</f>
        <v>-18886500</v>
      </c>
      <c r="F14" s="36">
        <f>F13-F11</f>
        <v>-20332000</v>
      </c>
      <c r="G14" s="36">
        <f>G13-G11</f>
        <v>-14858000</v>
      </c>
    </row>
    <row r="15" spans="1:7" ht="15.75" customHeight="1" x14ac:dyDescent="0.25">
      <c r="C15" s="36"/>
      <c r="D15" s="36"/>
      <c r="E15" s="36"/>
      <c r="F15" s="36"/>
      <c r="G15" s="36"/>
    </row>
    <row r="16" spans="1:7" ht="15.75" customHeight="1" x14ac:dyDescent="0.25">
      <c r="A16" s="37" t="s">
        <v>30</v>
      </c>
      <c r="C16" s="36">
        <f>(C3+D3+E3)/3</f>
        <v>3523553000</v>
      </c>
      <c r="D16" s="36">
        <f>(D3+E3+F3)/3</f>
        <v>3376272000</v>
      </c>
      <c r="E16" s="36">
        <f>(E3+F3+G3)/3</f>
        <v>2997816666.6666665</v>
      </c>
      <c r="F16" s="36"/>
      <c r="G16" s="36"/>
    </row>
    <row r="17" spans="1:7" ht="15.75" customHeight="1" x14ac:dyDescent="0.25">
      <c r="A17" s="39">
        <v>0.05</v>
      </c>
      <c r="C17" s="36">
        <f>0.05*C16</f>
        <v>176177650</v>
      </c>
      <c r="D17" s="36">
        <f t="shared" ref="D17:E17" si="0">0.05*D16</f>
        <v>168813600</v>
      </c>
      <c r="E17" s="36">
        <f t="shared" si="0"/>
        <v>149890833.33333334</v>
      </c>
      <c r="F17" s="36"/>
      <c r="G17" s="36"/>
    </row>
    <row r="18" spans="1:7" ht="15.75" customHeight="1" x14ac:dyDescent="0.25">
      <c r="A18" s="37" t="s">
        <v>26</v>
      </c>
      <c r="C18" s="36">
        <f>C17-C11</f>
        <v>-20137350</v>
      </c>
      <c r="D18" s="36">
        <f>D17-D11</f>
        <v>-10506400</v>
      </c>
      <c r="E18" s="36">
        <f>E17-E11</f>
        <v>-24025166.666666657</v>
      </c>
      <c r="F18" s="36"/>
      <c r="G18" s="36"/>
    </row>
    <row r="19" spans="1:7" ht="15.75" customHeight="1" x14ac:dyDescent="0.25">
      <c r="A19" s="50" t="s">
        <v>46</v>
      </c>
      <c r="C19" s="40">
        <f>C17/C3</f>
        <v>5.1386173499046083E-2</v>
      </c>
      <c r="D19" s="40">
        <f>D17/D3</f>
        <v>4.1769353760398815E-2</v>
      </c>
      <c r="E19" s="40">
        <f>E17/E3</f>
        <v>4.8342681016623722E-2</v>
      </c>
    </row>
    <row r="20" spans="1:7" ht="15.75" customHeight="1" x14ac:dyDescent="0.25"/>
    <row r="21" spans="1:7" ht="15.75" customHeight="1" x14ac:dyDescent="0.25">
      <c r="A21" s="27" t="s">
        <v>56</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 footer="0"/>
  <pageSetup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993"/>
  <sheetViews>
    <sheetView workbookViewId="0">
      <selection activeCell="J5" sqref="J5"/>
    </sheetView>
  </sheetViews>
  <sheetFormatPr defaultColWidth="11.09765625" defaultRowHeight="15" customHeight="1" x14ac:dyDescent="0.25"/>
  <cols>
    <col min="1" max="1" width="8.5" style="27" customWidth="1"/>
    <col min="2" max="2" width="42.5" style="27" customWidth="1"/>
    <col min="3" max="3" width="18.19921875" style="27" customWidth="1"/>
    <col min="4" max="4" width="14.69921875" style="27" customWidth="1"/>
    <col min="5" max="5" width="19.09765625" style="27" customWidth="1"/>
    <col min="6" max="6" width="17.09765625" style="27" customWidth="1"/>
    <col min="7" max="7" width="17.8984375" style="27" customWidth="1"/>
    <col min="8" max="26" width="8.5" style="27" customWidth="1"/>
    <col min="27" max="16384" width="11.09765625" style="27"/>
  </cols>
  <sheetData>
    <row r="1" spans="1:7" ht="15" customHeight="1" x14ac:dyDescent="0.25">
      <c r="A1" s="25" t="s">
        <v>55</v>
      </c>
      <c r="B1" s="26"/>
      <c r="C1" s="26"/>
      <c r="D1" s="26"/>
      <c r="E1" s="26"/>
      <c r="F1" s="26"/>
      <c r="G1" s="26"/>
    </row>
    <row r="2" spans="1:7" ht="15.75" customHeight="1" x14ac:dyDescent="0.25">
      <c r="A2" s="28"/>
      <c r="B2" s="28"/>
      <c r="C2" s="28" t="s">
        <v>0</v>
      </c>
      <c r="D2" s="28" t="s">
        <v>1</v>
      </c>
      <c r="E2" s="28" t="s">
        <v>2</v>
      </c>
      <c r="F2" s="28" t="s">
        <v>42</v>
      </c>
      <c r="G2" s="28" t="s">
        <v>43</v>
      </c>
    </row>
    <row r="3" spans="1:7" ht="15.75" customHeight="1" x14ac:dyDescent="0.25">
      <c r="A3" s="29" t="s">
        <v>16</v>
      </c>
      <c r="B3" s="30" t="s">
        <v>35</v>
      </c>
      <c r="C3" s="31">
        <v>2484418726</v>
      </c>
      <c r="D3" s="31">
        <v>2931550076</v>
      </c>
      <c r="E3" s="31">
        <v>2090750442</v>
      </c>
      <c r="F3" s="31">
        <v>2069953401</v>
      </c>
      <c r="G3" s="31">
        <v>1991605132</v>
      </c>
    </row>
    <row r="4" spans="1:7" ht="15.75" customHeight="1" x14ac:dyDescent="0.25">
      <c r="A4" s="32" t="s">
        <v>17</v>
      </c>
      <c r="B4" s="30" t="s">
        <v>36</v>
      </c>
      <c r="C4" s="31">
        <v>4208060</v>
      </c>
      <c r="D4" s="31">
        <v>6186324</v>
      </c>
      <c r="E4" s="31">
        <v>3632433</v>
      </c>
      <c r="F4" s="31">
        <v>7007029</v>
      </c>
      <c r="G4" s="31">
        <v>3278055</v>
      </c>
    </row>
    <row r="5" spans="1:7" ht="15.75" customHeight="1" x14ac:dyDescent="0.25">
      <c r="A5" s="32" t="s">
        <v>18</v>
      </c>
      <c r="B5" s="30" t="s">
        <v>19</v>
      </c>
      <c r="C5" s="31">
        <v>112841771</v>
      </c>
      <c r="D5" s="31">
        <v>-370756701</v>
      </c>
      <c r="E5" s="31">
        <v>924779487</v>
      </c>
      <c r="F5" s="31">
        <v>96291971</v>
      </c>
      <c r="G5" s="31">
        <v>154954634</v>
      </c>
    </row>
    <row r="6" spans="1:7" ht="15.75" customHeight="1" x14ac:dyDescent="0.25">
      <c r="A6" s="32" t="s">
        <v>20</v>
      </c>
      <c r="B6" s="30" t="s">
        <v>37</v>
      </c>
      <c r="C6" s="31">
        <v>30729969</v>
      </c>
      <c r="D6" s="31">
        <v>26743262</v>
      </c>
      <c r="E6" s="31">
        <v>23640134</v>
      </c>
      <c r="F6" s="31">
        <v>23390030</v>
      </c>
      <c r="G6" s="31">
        <v>21720418</v>
      </c>
    </row>
    <row r="7" spans="1:7" ht="15.75" customHeight="1" x14ac:dyDescent="0.25">
      <c r="A7" s="33" t="s">
        <v>21</v>
      </c>
      <c r="B7" s="30" t="s">
        <v>48</v>
      </c>
      <c r="C7" s="34">
        <v>64887936</v>
      </c>
      <c r="D7" s="34">
        <v>55817711</v>
      </c>
      <c r="E7" s="34">
        <v>63972152</v>
      </c>
      <c r="F7" s="34">
        <v>59111929</v>
      </c>
      <c r="G7" s="34">
        <v>58164002</v>
      </c>
    </row>
    <row r="8" spans="1:7" ht="15.75" customHeight="1" x14ac:dyDescent="0.25">
      <c r="A8" s="32" t="s">
        <v>22</v>
      </c>
      <c r="B8" s="30" t="s">
        <v>38</v>
      </c>
      <c r="C8" s="31"/>
      <c r="D8" s="31"/>
      <c r="E8" s="31"/>
      <c r="F8" s="31"/>
      <c r="G8" s="31"/>
    </row>
    <row r="9" spans="1:7" ht="15.75" customHeight="1" x14ac:dyDescent="0.25">
      <c r="A9" s="32" t="s">
        <v>23</v>
      </c>
      <c r="B9" s="30" t="s">
        <v>39</v>
      </c>
      <c r="C9" s="31">
        <v>2505850652</v>
      </c>
      <c r="D9" s="31">
        <v>2484418726</v>
      </c>
      <c r="E9" s="31">
        <v>2931550076</v>
      </c>
      <c r="F9" s="31">
        <v>2090750442</v>
      </c>
      <c r="G9" s="31">
        <v>2069953401</v>
      </c>
    </row>
    <row r="10" spans="1:7" ht="15.75" customHeight="1" x14ac:dyDescent="0.25"/>
    <row r="11" spans="1:7" ht="15.75" customHeight="1" x14ac:dyDescent="0.25">
      <c r="A11" s="35" t="s">
        <v>24</v>
      </c>
      <c r="C11" s="36">
        <f>+C6+C7+C8</f>
        <v>95617905</v>
      </c>
      <c r="D11" s="36">
        <f>+D6+D7+D8</f>
        <v>82560973</v>
      </c>
      <c r="E11" s="36">
        <f>+E6+E7+E8</f>
        <v>87612286</v>
      </c>
      <c r="F11" s="36">
        <f>+F6+F7+F8</f>
        <v>82501959</v>
      </c>
      <c r="G11" s="36">
        <f>+G6+G7+G8</f>
        <v>79884420</v>
      </c>
    </row>
    <row r="12" spans="1:7" ht="15.75" customHeight="1" x14ac:dyDescent="0.25">
      <c r="A12" s="37" t="s">
        <v>25</v>
      </c>
      <c r="C12" s="38">
        <f>C11/C3</f>
        <v>3.8487032801410304E-2</v>
      </c>
      <c r="D12" s="38">
        <f>D11/D3</f>
        <v>2.8162907287823523E-2</v>
      </c>
      <c r="E12" s="38">
        <f>E11/E3</f>
        <v>4.1904707630333243E-2</v>
      </c>
      <c r="F12" s="38">
        <f>F11/F3</f>
        <v>3.9856916083300754E-2</v>
      </c>
      <c r="G12" s="38">
        <f>G11/G3</f>
        <v>4.0110571476474788E-2</v>
      </c>
    </row>
    <row r="13" spans="1:7" ht="15.75" customHeight="1" x14ac:dyDescent="0.25">
      <c r="A13" s="39">
        <v>0.05</v>
      </c>
      <c r="C13" s="36">
        <f>C3*0.05</f>
        <v>124220936.30000001</v>
      </c>
      <c r="D13" s="36">
        <f>D3*0.05</f>
        <v>146577503.80000001</v>
      </c>
      <c r="E13" s="36">
        <f>E3*0.05</f>
        <v>104537522.10000001</v>
      </c>
      <c r="F13" s="36">
        <f>F3*0.05</f>
        <v>103497670.05000001</v>
      </c>
      <c r="G13" s="36">
        <f>G3*0.05</f>
        <v>99580256.600000009</v>
      </c>
    </row>
    <row r="14" spans="1:7" ht="15.75" customHeight="1" x14ac:dyDescent="0.25">
      <c r="A14" s="37" t="s">
        <v>26</v>
      </c>
      <c r="C14" s="36">
        <f>C13-C11</f>
        <v>28603031.300000012</v>
      </c>
      <c r="D14" s="36">
        <f>D13-D11</f>
        <v>64016530.800000012</v>
      </c>
      <c r="E14" s="36">
        <f>E13-E11</f>
        <v>16925236.100000009</v>
      </c>
      <c r="F14" s="36">
        <f>F13-F11</f>
        <v>20995711.050000012</v>
      </c>
      <c r="G14" s="36">
        <f>G13-G11</f>
        <v>19695836.600000009</v>
      </c>
    </row>
    <row r="15" spans="1:7" ht="15.75" customHeight="1" x14ac:dyDescent="0.25">
      <c r="A15" s="37"/>
      <c r="C15" s="36"/>
      <c r="D15" s="36"/>
      <c r="E15" s="36"/>
      <c r="F15" s="36"/>
      <c r="G15" s="36"/>
    </row>
    <row r="16" spans="1:7" ht="15.75" customHeight="1" x14ac:dyDescent="0.25">
      <c r="A16" s="37" t="s">
        <v>30</v>
      </c>
      <c r="C16" s="36">
        <f>(C3+D3+E3)/3</f>
        <v>2502239748</v>
      </c>
      <c r="D16" s="36">
        <f>(D3+E3+F3)/3</f>
        <v>2364084639.6666665</v>
      </c>
      <c r="E16" s="36">
        <f>(E3+F3+G3)/3</f>
        <v>2050769658.3333333</v>
      </c>
      <c r="F16" s="36"/>
      <c r="G16" s="36"/>
    </row>
    <row r="17" spans="1:7" ht="15.75" customHeight="1" x14ac:dyDescent="0.25">
      <c r="A17" s="39">
        <v>0.05</v>
      </c>
      <c r="C17" s="36">
        <f>0.05*C16</f>
        <v>125111987.40000001</v>
      </c>
      <c r="D17" s="36">
        <f t="shared" ref="D17:E17" si="0">0.05*D16</f>
        <v>118204231.98333333</v>
      </c>
      <c r="E17" s="36">
        <f t="shared" si="0"/>
        <v>102538482.91666667</v>
      </c>
      <c r="F17" s="36"/>
      <c r="G17" s="36"/>
    </row>
    <row r="18" spans="1:7" ht="15.75" customHeight="1" x14ac:dyDescent="0.25">
      <c r="A18" s="37" t="s">
        <v>26</v>
      </c>
      <c r="C18" s="36">
        <f>C17-C11</f>
        <v>29494082.400000006</v>
      </c>
      <c r="D18" s="36">
        <f>D17-D11</f>
        <v>35643258.983333334</v>
      </c>
      <c r="E18" s="36">
        <f>E17-E11</f>
        <v>14926196.916666672</v>
      </c>
      <c r="F18" s="36"/>
      <c r="G18" s="36"/>
    </row>
    <row r="19" spans="1:7" ht="15.75" customHeight="1" x14ac:dyDescent="0.25">
      <c r="A19" s="50" t="s">
        <v>46</v>
      </c>
      <c r="C19" s="40">
        <f>C17/C3</f>
        <v>5.0358655765501588E-2</v>
      </c>
      <c r="D19" s="40">
        <f>D17/D3</f>
        <v>4.0321409806725515E-2</v>
      </c>
      <c r="E19" s="40">
        <f>E17/E3</f>
        <v>4.904386523461831E-2</v>
      </c>
    </row>
    <row r="20" spans="1:7" ht="15.75" customHeight="1" x14ac:dyDescent="0.25"/>
    <row r="21" spans="1:7" ht="15.75" customHeight="1" x14ac:dyDescent="0.25">
      <c r="A21" s="27" t="s">
        <v>57</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 footer="0"/>
  <pageSetup orientation="landscape"/>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993"/>
  <sheetViews>
    <sheetView workbookViewId="0">
      <selection activeCell="F17" sqref="F17"/>
    </sheetView>
  </sheetViews>
  <sheetFormatPr defaultColWidth="11.09765625" defaultRowHeight="15" customHeight="1" x14ac:dyDescent="0.25"/>
  <cols>
    <col min="1" max="1" width="8.5" style="27" customWidth="1"/>
    <col min="2" max="2" width="41.3984375" style="27" customWidth="1"/>
    <col min="3" max="3" width="17.19921875" style="27" customWidth="1"/>
    <col min="4" max="4" width="15.59765625" style="27" customWidth="1"/>
    <col min="5" max="6" width="17.59765625" style="27" customWidth="1"/>
    <col min="7" max="7" width="22.3984375" style="27" customWidth="1"/>
    <col min="8" max="26" width="8.5" style="27" customWidth="1"/>
    <col min="27" max="16384" width="11.09765625" style="27"/>
  </cols>
  <sheetData>
    <row r="1" spans="1:7" ht="15" customHeight="1" x14ac:dyDescent="0.25">
      <c r="A1" s="25" t="s">
        <v>59</v>
      </c>
      <c r="B1" s="26"/>
      <c r="C1" s="26"/>
      <c r="D1" s="26"/>
      <c r="E1" s="26"/>
      <c r="F1" s="26"/>
      <c r="G1" s="26"/>
    </row>
    <row r="2" spans="1:7" ht="15.75" customHeight="1" x14ac:dyDescent="0.25">
      <c r="A2" s="28"/>
      <c r="B2" s="28"/>
      <c r="C2" s="28" t="s">
        <v>0</v>
      </c>
      <c r="D2" s="28" t="s">
        <v>1</v>
      </c>
      <c r="E2" s="28" t="s">
        <v>2</v>
      </c>
      <c r="F2" s="28" t="s">
        <v>42</v>
      </c>
      <c r="G2" s="28" t="s">
        <v>43</v>
      </c>
    </row>
    <row r="3" spans="1:7" ht="15.75" customHeight="1" x14ac:dyDescent="0.25">
      <c r="A3" s="29" t="s">
        <v>16</v>
      </c>
      <c r="B3" s="30" t="s">
        <v>35</v>
      </c>
      <c r="C3" s="31">
        <v>49425810000</v>
      </c>
      <c r="D3" s="31">
        <v>51619868000</v>
      </c>
      <c r="E3" s="31">
        <v>40674723000</v>
      </c>
      <c r="F3" s="31">
        <v>39731489000</v>
      </c>
      <c r="G3" s="31">
        <v>38047627000</v>
      </c>
    </row>
    <row r="4" spans="1:7" ht="15.75" customHeight="1" x14ac:dyDescent="0.25">
      <c r="A4" s="32" t="s">
        <v>17</v>
      </c>
      <c r="B4" s="30" t="s">
        <v>36</v>
      </c>
      <c r="C4" s="31">
        <v>431655000</v>
      </c>
      <c r="D4" s="31">
        <v>770348000</v>
      </c>
      <c r="E4" s="31">
        <v>427462000</v>
      </c>
      <c r="F4" s="31">
        <v>289890000</v>
      </c>
      <c r="G4" s="31">
        <v>1203653000</v>
      </c>
    </row>
    <row r="5" spans="1:7" ht="15.75" customHeight="1" x14ac:dyDescent="0.25">
      <c r="A5" s="32" t="s">
        <v>18</v>
      </c>
      <c r="B5" s="30" t="s">
        <v>19</v>
      </c>
      <c r="C5" s="31">
        <v>1298941000</v>
      </c>
      <c r="D5" s="31">
        <v>-914067000</v>
      </c>
      <c r="E5" s="31">
        <v>12445078000</v>
      </c>
      <c r="F5" s="31">
        <v>2594836000</v>
      </c>
      <c r="G5" s="31">
        <v>2254628000</v>
      </c>
    </row>
    <row r="6" spans="1:7" ht="15.75" customHeight="1" x14ac:dyDescent="0.25">
      <c r="A6" s="32" t="s">
        <v>20</v>
      </c>
      <c r="B6" s="30" t="s">
        <v>37</v>
      </c>
      <c r="C6" s="31">
        <v>345682000</v>
      </c>
      <c r="D6" s="31">
        <v>322730000</v>
      </c>
      <c r="E6" s="31">
        <v>286382000</v>
      </c>
      <c r="F6" s="31">
        <v>301653000</v>
      </c>
      <c r="G6" s="31">
        <v>294783000</v>
      </c>
    </row>
    <row r="7" spans="1:7" ht="15.75" customHeight="1" x14ac:dyDescent="0.25">
      <c r="A7" s="33" t="s">
        <v>21</v>
      </c>
      <c r="B7" s="30" t="s">
        <v>48</v>
      </c>
      <c r="C7" s="34">
        <v>1182415000</v>
      </c>
      <c r="D7" s="34">
        <v>1459422000</v>
      </c>
      <c r="E7" s="34">
        <v>1400197000</v>
      </c>
      <c r="F7" s="34">
        <v>1408827000</v>
      </c>
      <c r="G7" s="34">
        <v>1243231000</v>
      </c>
    </row>
    <row r="8" spans="1:7" ht="15.75" customHeight="1" x14ac:dyDescent="0.25">
      <c r="A8" s="32" t="s">
        <v>22</v>
      </c>
      <c r="B8" s="30" t="s">
        <v>38</v>
      </c>
      <c r="C8" s="31">
        <v>300636000</v>
      </c>
      <c r="D8" s="31">
        <v>268187000</v>
      </c>
      <c r="E8" s="31">
        <v>240816000</v>
      </c>
      <c r="F8" s="31">
        <v>231012000</v>
      </c>
      <c r="G8" s="31">
        <v>236405000</v>
      </c>
    </row>
    <row r="9" spans="1:7" ht="15.75" customHeight="1" x14ac:dyDescent="0.25">
      <c r="A9" s="32" t="s">
        <v>23</v>
      </c>
      <c r="B9" s="30" t="s">
        <v>39</v>
      </c>
      <c r="C9" s="31">
        <v>49327673000</v>
      </c>
      <c r="D9" s="31">
        <v>49425810000</v>
      </c>
      <c r="E9" s="31">
        <v>51619868000</v>
      </c>
      <c r="F9" s="31">
        <v>40674723000</v>
      </c>
      <c r="G9" s="31">
        <v>39731489000</v>
      </c>
    </row>
    <row r="10" spans="1:7" ht="15.75" customHeight="1" x14ac:dyDescent="0.25"/>
    <row r="11" spans="1:7" ht="15.75" customHeight="1" x14ac:dyDescent="0.25">
      <c r="A11" s="35" t="s">
        <v>24</v>
      </c>
      <c r="C11" s="36">
        <f>+C6+C7+C8</f>
        <v>1828733000</v>
      </c>
      <c r="D11" s="36">
        <f>+D6+D7+D8</f>
        <v>2050339000</v>
      </c>
      <c r="E11" s="36">
        <f>+E6+E7+E8</f>
        <v>1927395000</v>
      </c>
      <c r="F11" s="36">
        <f>+F6+F7+F8</f>
        <v>1941492000</v>
      </c>
      <c r="G11" s="36">
        <f>+G6+G7+G8</f>
        <v>1774419000</v>
      </c>
    </row>
    <row r="12" spans="1:7" ht="15.75" customHeight="1" x14ac:dyDescent="0.25">
      <c r="A12" s="37" t="s">
        <v>25</v>
      </c>
      <c r="C12" s="38">
        <f>C11/C3</f>
        <v>3.6999555495398052E-2</v>
      </c>
      <c r="D12" s="38">
        <f>D11/D3</f>
        <v>3.9719958214538637E-2</v>
      </c>
      <c r="E12" s="38">
        <f>E11/E3</f>
        <v>4.738557162392968E-2</v>
      </c>
      <c r="F12" s="38">
        <f>F11/F3</f>
        <v>4.8865321911293079E-2</v>
      </c>
      <c r="G12" s="38">
        <f>G11/G3</f>
        <v>4.6636784995815903E-2</v>
      </c>
    </row>
    <row r="13" spans="1:7" ht="15.75" customHeight="1" x14ac:dyDescent="0.25">
      <c r="A13" s="39">
        <v>0.05</v>
      </c>
      <c r="C13" s="36">
        <f>C3*0.05</f>
        <v>2471290500</v>
      </c>
      <c r="D13" s="36">
        <f>D3*0.05</f>
        <v>2580993400</v>
      </c>
      <c r="E13" s="36">
        <f>E3*0.05</f>
        <v>2033736150</v>
      </c>
      <c r="F13" s="36">
        <f>F3*0.05</f>
        <v>1986574450</v>
      </c>
      <c r="G13" s="36">
        <f>G3*0.05</f>
        <v>1902381350</v>
      </c>
    </row>
    <row r="14" spans="1:7" ht="15.75" customHeight="1" x14ac:dyDescent="0.25">
      <c r="A14" s="37" t="s">
        <v>26</v>
      </c>
      <c r="C14" s="36">
        <f>C13-C11</f>
        <v>642557500</v>
      </c>
      <c r="D14" s="36">
        <f>D13-D11</f>
        <v>530654400</v>
      </c>
      <c r="E14" s="36">
        <f>E13-E11</f>
        <v>106341150</v>
      </c>
      <c r="F14" s="36">
        <f>F13-F11</f>
        <v>45082450</v>
      </c>
      <c r="G14" s="36">
        <f>G13-G11</f>
        <v>127962350</v>
      </c>
    </row>
    <row r="15" spans="1:7" ht="15.75" customHeight="1" x14ac:dyDescent="0.25">
      <c r="C15" s="36"/>
      <c r="D15" s="36"/>
      <c r="E15" s="36"/>
      <c r="F15" s="36"/>
      <c r="G15" s="36"/>
    </row>
    <row r="16" spans="1:7" ht="15.75" customHeight="1" x14ac:dyDescent="0.25">
      <c r="A16" s="37" t="s">
        <v>30</v>
      </c>
      <c r="C16" s="36">
        <f>(C3+D3+E3)/3</f>
        <v>47240133666.666664</v>
      </c>
      <c r="D16" s="36">
        <f>(D3+E3+F3)/3</f>
        <v>44008693333.333336</v>
      </c>
      <c r="E16" s="36">
        <f>(E3+F3+G3)/3</f>
        <v>39484613000</v>
      </c>
      <c r="F16" s="36"/>
      <c r="G16" s="36"/>
    </row>
    <row r="17" spans="1:7" ht="15.75" customHeight="1" x14ac:dyDescent="0.25">
      <c r="A17" s="39">
        <v>0.05</v>
      </c>
      <c r="C17" s="36">
        <f>0.05*C16</f>
        <v>2362006683.3333335</v>
      </c>
      <c r="D17" s="36">
        <f t="shared" ref="D17:E17" si="0">0.05*D16</f>
        <v>2200434666.666667</v>
      </c>
      <c r="E17" s="36">
        <f t="shared" si="0"/>
        <v>1974230650</v>
      </c>
      <c r="F17" s="36"/>
      <c r="G17" s="36"/>
    </row>
    <row r="18" spans="1:7" ht="15.75" customHeight="1" x14ac:dyDescent="0.25">
      <c r="A18" s="37" t="s">
        <v>26</v>
      </c>
      <c r="C18" s="36">
        <f>C17-C11</f>
        <v>533273683.33333349</v>
      </c>
      <c r="D18" s="36">
        <f>D17-D11</f>
        <v>150095666.66666698</v>
      </c>
      <c r="E18" s="36">
        <f>E17-E11</f>
        <v>46835650</v>
      </c>
      <c r="F18" s="36"/>
      <c r="G18" s="36"/>
    </row>
    <row r="19" spans="1:7" ht="15.75" customHeight="1" x14ac:dyDescent="0.25">
      <c r="A19" s="50" t="s">
        <v>46</v>
      </c>
      <c r="C19" s="40">
        <f>C17/C3</f>
        <v>4.7788932206337814E-2</v>
      </c>
      <c r="D19" s="40">
        <f>D17/D3</f>
        <v>4.2627669382391042E-2</v>
      </c>
      <c r="E19" s="40">
        <f>E17/E3</f>
        <v>4.8537039822004441E-2</v>
      </c>
    </row>
    <row r="20" spans="1:7" ht="15.75" customHeight="1" x14ac:dyDescent="0.25"/>
    <row r="21" spans="1:7" ht="15.75" customHeight="1" x14ac:dyDescent="0.25">
      <c r="A21" s="27" t="s">
        <v>58</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 footer="0"/>
  <pageSetup orientation="landscape"/>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G993"/>
  <sheetViews>
    <sheetView workbookViewId="0">
      <selection activeCell="J12" sqref="J12"/>
    </sheetView>
  </sheetViews>
  <sheetFormatPr defaultColWidth="11.09765625" defaultRowHeight="15" customHeight="1" x14ac:dyDescent="0.25"/>
  <cols>
    <col min="1" max="1" width="8.5" style="27" customWidth="1"/>
    <col min="2" max="2" width="41.19921875" style="27" customWidth="1"/>
    <col min="3" max="3" width="15.59765625" style="27" customWidth="1"/>
    <col min="4" max="4" width="15" style="27" customWidth="1"/>
    <col min="5" max="5" width="17.5" style="27" customWidth="1"/>
    <col min="6" max="6" width="15.09765625" style="27" customWidth="1"/>
    <col min="7" max="7" width="16" style="27" customWidth="1"/>
    <col min="8" max="26" width="8.5" style="27" customWidth="1"/>
    <col min="27" max="16384" width="11.09765625" style="27"/>
  </cols>
  <sheetData>
    <row r="1" spans="1:7" ht="15" customHeight="1" x14ac:dyDescent="0.25">
      <c r="A1" s="25" t="s">
        <v>61</v>
      </c>
      <c r="B1" s="26"/>
      <c r="C1" s="26"/>
      <c r="D1" s="26"/>
      <c r="E1" s="26"/>
      <c r="F1" s="26"/>
      <c r="G1" s="26"/>
    </row>
    <row r="2" spans="1:7" ht="15.75" customHeight="1" x14ac:dyDescent="0.25">
      <c r="A2" s="28"/>
      <c r="B2" s="28"/>
      <c r="C2" s="28" t="s">
        <v>0</v>
      </c>
      <c r="D2" s="28" t="s">
        <v>1</v>
      </c>
      <c r="E2" s="28" t="s">
        <v>2</v>
      </c>
      <c r="F2" s="28" t="s">
        <v>42</v>
      </c>
      <c r="G2" s="28" t="s">
        <v>43</v>
      </c>
    </row>
    <row r="3" spans="1:7" ht="15.75" customHeight="1" x14ac:dyDescent="0.25">
      <c r="A3" s="29" t="s">
        <v>16</v>
      </c>
      <c r="B3" s="30" t="s">
        <v>35</v>
      </c>
      <c r="C3" s="31">
        <v>1314816037</v>
      </c>
      <c r="D3" s="31">
        <v>1368674324</v>
      </c>
      <c r="E3" s="31">
        <v>1052919649</v>
      </c>
      <c r="F3" s="31">
        <v>1092632637</v>
      </c>
      <c r="G3" s="31">
        <v>1095547708</v>
      </c>
    </row>
    <row r="4" spans="1:7" ht="15.75" customHeight="1" x14ac:dyDescent="0.25">
      <c r="A4" s="32" t="s">
        <v>17</v>
      </c>
      <c r="B4" s="30" t="s">
        <v>36</v>
      </c>
      <c r="C4" s="31">
        <v>18902823</v>
      </c>
      <c r="D4" s="31">
        <v>55898852</v>
      </c>
      <c r="E4" s="31">
        <v>5046730</v>
      </c>
      <c r="F4" s="31">
        <v>3717439</v>
      </c>
      <c r="G4" s="31">
        <v>11841106</v>
      </c>
    </row>
    <row r="5" spans="1:7" ht="15.75" customHeight="1" x14ac:dyDescent="0.25">
      <c r="A5" s="32" t="s">
        <v>18</v>
      </c>
      <c r="B5" s="30" t="s">
        <v>19</v>
      </c>
      <c r="C5" s="31">
        <v>39371539</v>
      </c>
      <c r="D5" s="31">
        <v>-50663095</v>
      </c>
      <c r="E5" s="31">
        <v>369536022</v>
      </c>
      <c r="F5" s="31">
        <v>12227898</v>
      </c>
      <c r="G5" s="31">
        <v>39328571</v>
      </c>
    </row>
    <row r="6" spans="1:7" ht="15.75" customHeight="1" x14ac:dyDescent="0.25">
      <c r="A6" s="32" t="s">
        <v>20</v>
      </c>
      <c r="B6" s="30" t="s">
        <v>37</v>
      </c>
      <c r="C6" s="31">
        <v>22470365</v>
      </c>
      <c r="D6" s="31">
        <v>20810010</v>
      </c>
      <c r="E6" s="31">
        <v>19679585</v>
      </c>
      <c r="F6" s="31">
        <v>18674249</v>
      </c>
      <c r="G6" s="31">
        <v>18564103</v>
      </c>
    </row>
    <row r="7" spans="1:7" ht="15.75" customHeight="1" x14ac:dyDescent="0.25">
      <c r="A7" s="33" t="s">
        <v>21</v>
      </c>
      <c r="B7" s="30" t="s">
        <v>48</v>
      </c>
      <c r="C7" s="34">
        <v>42948125</v>
      </c>
      <c r="D7" s="34">
        <v>38284034</v>
      </c>
      <c r="E7" s="34">
        <v>39148492</v>
      </c>
      <c r="F7" s="34">
        <v>36984076</v>
      </c>
      <c r="G7" s="34">
        <v>35520645</v>
      </c>
    </row>
    <row r="8" spans="1:7" ht="15.75" customHeight="1" x14ac:dyDescent="0.25">
      <c r="A8" s="32" t="s">
        <v>22</v>
      </c>
      <c r="B8" s="30" t="s">
        <v>38</v>
      </c>
      <c r="C8" s="31"/>
      <c r="D8" s="31"/>
      <c r="E8" s="31"/>
      <c r="F8" s="31"/>
      <c r="G8" s="31"/>
    </row>
    <row r="9" spans="1:7" ht="15.75" customHeight="1" x14ac:dyDescent="0.25">
      <c r="A9" s="32" t="s">
        <v>23</v>
      </c>
      <c r="B9" s="30" t="s">
        <v>39</v>
      </c>
      <c r="C9" s="31">
        <v>1307671909</v>
      </c>
      <c r="D9" s="31">
        <v>1314816037</v>
      </c>
      <c r="E9" s="31">
        <v>1368674324</v>
      </c>
      <c r="F9" s="31">
        <v>1052919649</v>
      </c>
      <c r="G9" s="31">
        <v>1092632637</v>
      </c>
    </row>
    <row r="10" spans="1:7" ht="15.75" customHeight="1" x14ac:dyDescent="0.25"/>
    <row r="11" spans="1:7" ht="15.75" customHeight="1" x14ac:dyDescent="0.25">
      <c r="A11" s="35" t="s">
        <v>24</v>
      </c>
      <c r="C11" s="36">
        <f>+C6+C7+C8</f>
        <v>65418490</v>
      </c>
      <c r="D11" s="36">
        <f>+D6+D7+D8</f>
        <v>59094044</v>
      </c>
      <c r="E11" s="36">
        <f>+E6+E7+E8</f>
        <v>58828077</v>
      </c>
      <c r="F11" s="36">
        <f>+F6+F7+F8</f>
        <v>55658325</v>
      </c>
      <c r="G11" s="36">
        <f>+G6+G7+G8</f>
        <v>54084748</v>
      </c>
    </row>
    <row r="12" spans="1:7" ht="15.75" customHeight="1" x14ac:dyDescent="0.25">
      <c r="A12" s="37" t="s">
        <v>25</v>
      </c>
      <c r="C12" s="38">
        <f>C11/C3</f>
        <v>4.9754861637727348E-2</v>
      </c>
      <c r="D12" s="38">
        <f>D11/D3</f>
        <v>4.3176117914812288E-2</v>
      </c>
      <c r="E12" s="38">
        <f>E11/E3</f>
        <v>5.5871383021364816E-2</v>
      </c>
      <c r="F12" s="38">
        <f>F11/F3</f>
        <v>5.0939650816965297E-2</v>
      </c>
      <c r="G12" s="38">
        <f>G11/G3</f>
        <v>4.9367770663986454E-2</v>
      </c>
    </row>
    <row r="13" spans="1:7" ht="15.75" customHeight="1" x14ac:dyDescent="0.25">
      <c r="A13" s="39">
        <v>0.05</v>
      </c>
      <c r="C13" s="36">
        <f>C3*0.05</f>
        <v>65740801.850000001</v>
      </c>
      <c r="D13" s="36">
        <f>D3*0.05</f>
        <v>68433716.200000003</v>
      </c>
      <c r="E13" s="36">
        <f>E3*0.05</f>
        <v>52645982.450000003</v>
      </c>
      <c r="F13" s="36">
        <f>F3*0.05</f>
        <v>54631631.850000001</v>
      </c>
      <c r="G13" s="36">
        <f>G3*0.05</f>
        <v>54777385.400000006</v>
      </c>
    </row>
    <row r="14" spans="1:7" ht="15.75" customHeight="1" x14ac:dyDescent="0.25">
      <c r="A14" s="37" t="s">
        <v>26</v>
      </c>
      <c r="C14" s="36">
        <f>C13-C11</f>
        <v>322311.85000000149</v>
      </c>
      <c r="D14" s="36">
        <f>D13-D11</f>
        <v>9339672.200000003</v>
      </c>
      <c r="E14" s="36">
        <f>E13-E11</f>
        <v>-6182094.549999997</v>
      </c>
      <c r="F14" s="36">
        <f>F13-F11</f>
        <v>-1026693.1499999985</v>
      </c>
      <c r="G14" s="36">
        <f>G13-G11</f>
        <v>692637.40000000596</v>
      </c>
    </row>
    <row r="15" spans="1:7" ht="15.75" customHeight="1" x14ac:dyDescent="0.25">
      <c r="C15" s="36"/>
      <c r="D15" s="36"/>
      <c r="E15" s="36"/>
      <c r="F15" s="36"/>
      <c r="G15" s="36"/>
    </row>
    <row r="16" spans="1:7" ht="15.75" customHeight="1" x14ac:dyDescent="0.25">
      <c r="A16" s="37" t="s">
        <v>30</v>
      </c>
      <c r="C16" s="36">
        <f>(C3+D3+E3)/3</f>
        <v>1245470003.3333333</v>
      </c>
      <c r="D16" s="36">
        <f>(D3+E3+F3)/3</f>
        <v>1171408870</v>
      </c>
      <c r="E16" s="36">
        <f>(E3+F3+G3)/3</f>
        <v>1080366664.6666667</v>
      </c>
      <c r="F16" s="36"/>
      <c r="G16" s="36"/>
    </row>
    <row r="17" spans="1:7" ht="15.75" customHeight="1" x14ac:dyDescent="0.25">
      <c r="A17" s="39">
        <v>0.05</v>
      </c>
      <c r="C17" s="36">
        <f>0.05*C16</f>
        <v>62273500.166666664</v>
      </c>
      <c r="D17" s="36">
        <f t="shared" ref="D17:E17" si="0">0.05*D16</f>
        <v>58570443.5</v>
      </c>
      <c r="E17" s="36">
        <f t="shared" si="0"/>
        <v>54018333.233333342</v>
      </c>
      <c r="F17" s="36"/>
      <c r="G17" s="36"/>
    </row>
    <row r="18" spans="1:7" ht="15.75" customHeight="1" x14ac:dyDescent="0.25">
      <c r="A18" s="37" t="s">
        <v>26</v>
      </c>
      <c r="C18" s="36">
        <f>C17-C11</f>
        <v>-3144989.8333333358</v>
      </c>
      <c r="D18" s="36">
        <f>D17-D11</f>
        <v>-523600.5</v>
      </c>
      <c r="E18" s="36">
        <f>E17-E11</f>
        <v>-4809743.7666666582</v>
      </c>
      <c r="F18" s="36"/>
      <c r="G18" s="36"/>
    </row>
    <row r="19" spans="1:7" ht="15.75" customHeight="1" x14ac:dyDescent="0.25">
      <c r="A19" s="50" t="s">
        <v>46</v>
      </c>
      <c r="C19" s="40">
        <f>C17/C3</f>
        <v>4.7362899762582275E-2</v>
      </c>
      <c r="D19" s="40">
        <f>D17/D3</f>
        <v>4.2793557585580892E-2</v>
      </c>
      <c r="E19" s="40">
        <f>E17/E3</f>
        <v>5.1303376553601898E-2</v>
      </c>
    </row>
    <row r="20" spans="1:7" ht="15.75" customHeight="1" x14ac:dyDescent="0.25"/>
    <row r="21" spans="1:7" ht="15.75" customHeight="1" x14ac:dyDescent="0.25">
      <c r="A21" s="27" t="s">
        <v>60</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 footer="0"/>
  <pageSetup orientation="landscape"/>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G993"/>
  <sheetViews>
    <sheetView workbookViewId="0"/>
  </sheetViews>
  <sheetFormatPr defaultColWidth="11.09765625" defaultRowHeight="15" customHeight="1" x14ac:dyDescent="0.25"/>
  <cols>
    <col min="1" max="1" width="8.5" style="27" customWidth="1"/>
    <col min="2" max="2" width="40.59765625" style="27" customWidth="1"/>
    <col min="3" max="3" width="15.69921875" style="27" customWidth="1"/>
    <col min="4" max="4" width="16.5" style="27" customWidth="1"/>
    <col min="5" max="5" width="15.5" style="27" customWidth="1"/>
    <col min="6" max="6" width="15.3984375" style="27" customWidth="1"/>
    <col min="7" max="7" width="17" style="27" customWidth="1"/>
    <col min="8" max="26" width="8.5" style="27" customWidth="1"/>
    <col min="27" max="16384" width="11.09765625" style="27"/>
  </cols>
  <sheetData>
    <row r="1" spans="1:7" ht="15" customHeight="1" x14ac:dyDescent="0.25">
      <c r="A1" s="25" t="s">
        <v>64</v>
      </c>
      <c r="B1" s="26"/>
      <c r="C1" s="26"/>
      <c r="D1" s="26"/>
      <c r="E1" s="26"/>
      <c r="F1" s="26"/>
      <c r="G1" s="26"/>
    </row>
    <row r="2" spans="1:7" ht="15.75" customHeight="1" x14ac:dyDescent="0.25">
      <c r="A2" s="28"/>
      <c r="B2" s="28"/>
      <c r="C2" s="28" t="s">
        <v>0</v>
      </c>
      <c r="D2" s="28" t="s">
        <v>1</v>
      </c>
      <c r="E2" s="28" t="s">
        <v>2</v>
      </c>
      <c r="F2" s="28" t="s">
        <v>42</v>
      </c>
      <c r="G2" s="28" t="s">
        <v>43</v>
      </c>
    </row>
    <row r="3" spans="1:7" ht="15.75" customHeight="1" x14ac:dyDescent="0.25">
      <c r="A3" s="29" t="s">
        <v>16</v>
      </c>
      <c r="B3" s="30" t="s">
        <v>35</v>
      </c>
      <c r="C3" s="31">
        <v>24739862000</v>
      </c>
      <c r="D3" s="31">
        <v>27496309000</v>
      </c>
      <c r="E3" s="31">
        <v>18465010000</v>
      </c>
      <c r="F3" s="31">
        <v>17545703000</v>
      </c>
      <c r="G3" s="31">
        <v>16507029000</v>
      </c>
    </row>
    <row r="4" spans="1:7" ht="15.75" customHeight="1" x14ac:dyDescent="0.25">
      <c r="A4" s="32" t="s">
        <v>17</v>
      </c>
      <c r="B4" s="30" t="s">
        <v>36</v>
      </c>
      <c r="C4" s="31">
        <v>231362000</v>
      </c>
      <c r="D4" s="31">
        <v>301237000</v>
      </c>
      <c r="E4" s="31">
        <v>191772000</v>
      </c>
      <c r="F4" s="31">
        <v>120011000</v>
      </c>
      <c r="G4" s="31">
        <v>321260000</v>
      </c>
    </row>
    <row r="5" spans="1:7" ht="15.75" customHeight="1" x14ac:dyDescent="0.25">
      <c r="A5" s="32" t="s">
        <v>18</v>
      </c>
      <c r="B5" s="30" t="s">
        <v>63</v>
      </c>
      <c r="C5" s="31">
        <v>-209541000</v>
      </c>
      <c r="D5" s="31">
        <v>-2161602000</v>
      </c>
      <c r="E5" s="31">
        <v>9643184000</v>
      </c>
      <c r="F5" s="31">
        <v>1569985000</v>
      </c>
      <c r="G5" s="31">
        <v>1454555000</v>
      </c>
    </row>
    <row r="6" spans="1:7" ht="15.75" customHeight="1" x14ac:dyDescent="0.25">
      <c r="A6" s="32" t="s">
        <v>20</v>
      </c>
      <c r="B6" s="30" t="s">
        <v>37</v>
      </c>
      <c r="C6" s="31">
        <v>233933000</v>
      </c>
      <c r="D6" s="31">
        <v>173381000</v>
      </c>
      <c r="E6" s="31">
        <v>153816000</v>
      </c>
      <c r="F6" s="31">
        <v>150283000</v>
      </c>
      <c r="G6" s="31">
        <v>138821000</v>
      </c>
    </row>
    <row r="7" spans="1:7" ht="15.75" customHeight="1" x14ac:dyDescent="0.25">
      <c r="A7" s="33" t="s">
        <v>21</v>
      </c>
      <c r="B7" s="30" t="s">
        <v>48</v>
      </c>
      <c r="C7" s="34">
        <v>859348000</v>
      </c>
      <c r="D7" s="34">
        <v>661164000</v>
      </c>
      <c r="E7" s="34">
        <v>595290000</v>
      </c>
      <c r="F7" s="34">
        <v>585969000</v>
      </c>
      <c r="G7" s="34">
        <v>558037000</v>
      </c>
    </row>
    <row r="8" spans="1:7" ht="15.75" customHeight="1" x14ac:dyDescent="0.25">
      <c r="A8" s="32" t="s">
        <v>22</v>
      </c>
      <c r="B8" s="30" t="s">
        <v>38</v>
      </c>
      <c r="C8" s="31">
        <v>52996000</v>
      </c>
      <c r="D8" s="31">
        <v>61537000</v>
      </c>
      <c r="E8" s="31">
        <v>54551000</v>
      </c>
      <c r="F8" s="31">
        <v>34437000</v>
      </c>
      <c r="G8" s="31">
        <v>40283000</v>
      </c>
    </row>
    <row r="9" spans="1:7" ht="15.75" customHeight="1" x14ac:dyDescent="0.25">
      <c r="A9" s="32" t="s">
        <v>23</v>
      </c>
      <c r="B9" s="30" t="s">
        <v>39</v>
      </c>
      <c r="C9" s="31">
        <v>23615406000</v>
      </c>
      <c r="D9" s="31">
        <v>24739862000</v>
      </c>
      <c r="E9" s="31">
        <v>27496309000</v>
      </c>
      <c r="F9" s="31">
        <v>18465010000</v>
      </c>
      <c r="G9" s="31">
        <v>17545703000</v>
      </c>
    </row>
    <row r="10" spans="1:7" ht="15.75" customHeight="1" x14ac:dyDescent="0.25"/>
    <row r="11" spans="1:7" ht="15.75" customHeight="1" x14ac:dyDescent="0.25">
      <c r="A11" s="35" t="s">
        <v>24</v>
      </c>
      <c r="C11" s="36">
        <f>+C6+C7+C8</f>
        <v>1146277000</v>
      </c>
      <c r="D11" s="36">
        <f>+D6+D7+D8</f>
        <v>896082000</v>
      </c>
      <c r="E11" s="36">
        <f>+E6+E7+E8</f>
        <v>803657000</v>
      </c>
      <c r="F11" s="36">
        <f>+F6+F7+F8</f>
        <v>770689000</v>
      </c>
      <c r="G11" s="36">
        <f>+G6+G7+G8</f>
        <v>737141000</v>
      </c>
    </row>
    <row r="12" spans="1:7" ht="15.75" customHeight="1" x14ac:dyDescent="0.25">
      <c r="A12" s="37" t="s">
        <v>25</v>
      </c>
      <c r="C12" s="38">
        <f>C11/C3</f>
        <v>4.6333201050191793E-2</v>
      </c>
      <c r="D12" s="38">
        <f>D11/D3</f>
        <v>3.2589174059689245E-2</v>
      </c>
      <c r="E12" s="38">
        <f>E11/E3</f>
        <v>4.3523236651374683E-2</v>
      </c>
      <c r="F12" s="38">
        <f>F11/F3</f>
        <v>4.3924657792281108E-2</v>
      </c>
      <c r="G12" s="38">
        <f>G11/G3</f>
        <v>4.4656188584874967E-2</v>
      </c>
    </row>
    <row r="13" spans="1:7" ht="15.75" customHeight="1" x14ac:dyDescent="0.25">
      <c r="A13" s="39">
        <v>0.05</v>
      </c>
      <c r="C13" s="36">
        <f>C3*0.05</f>
        <v>1236993100</v>
      </c>
      <c r="D13" s="36">
        <f>D3*0.05</f>
        <v>1374815450</v>
      </c>
      <c r="E13" s="36">
        <f>E3*0.05</f>
        <v>923250500</v>
      </c>
      <c r="F13" s="36">
        <f>F3*0.05</f>
        <v>877285150</v>
      </c>
      <c r="G13" s="36">
        <f>G3*0.05</f>
        <v>825351450</v>
      </c>
    </row>
    <row r="14" spans="1:7" ht="15.75" customHeight="1" x14ac:dyDescent="0.25">
      <c r="A14" s="37" t="s">
        <v>26</v>
      </c>
      <c r="C14" s="36">
        <f>C13-C11</f>
        <v>90716100</v>
      </c>
      <c r="D14" s="36">
        <f>D13-D11</f>
        <v>478733450</v>
      </c>
      <c r="E14" s="36">
        <f>E13-E11</f>
        <v>119593500</v>
      </c>
      <c r="F14" s="36">
        <f>F13-F11</f>
        <v>106596150</v>
      </c>
      <c r="G14" s="36">
        <f>G13-G11</f>
        <v>88210450</v>
      </c>
    </row>
    <row r="15" spans="1:7" ht="15.75" customHeight="1" x14ac:dyDescent="0.25">
      <c r="C15" s="36"/>
      <c r="D15" s="36"/>
      <c r="E15" s="36"/>
      <c r="F15" s="36"/>
      <c r="G15" s="36"/>
    </row>
    <row r="16" spans="1:7" ht="15.75" customHeight="1" x14ac:dyDescent="0.25">
      <c r="A16" s="37" t="s">
        <v>30</v>
      </c>
      <c r="C16" s="36">
        <f>(C3+D3+E3)/3</f>
        <v>23567060333.333332</v>
      </c>
      <c r="D16" s="36">
        <f>(D3+E3+F3)/3</f>
        <v>21169007333.333332</v>
      </c>
      <c r="E16" s="36">
        <f>(E3+F3+G3)/3</f>
        <v>17505914000</v>
      </c>
      <c r="F16" s="36"/>
      <c r="G16" s="36"/>
    </row>
    <row r="17" spans="1:7" ht="15.75" customHeight="1" x14ac:dyDescent="0.25">
      <c r="A17" s="39">
        <v>0.05</v>
      </c>
      <c r="C17" s="36">
        <f>0.05*C16</f>
        <v>1178353016.6666667</v>
      </c>
      <c r="D17" s="36">
        <f t="shared" ref="D17:E17" si="0">0.05*D16</f>
        <v>1058450366.6666666</v>
      </c>
      <c r="E17" s="36">
        <f t="shared" si="0"/>
        <v>875295700</v>
      </c>
      <c r="F17" s="36"/>
      <c r="G17" s="36"/>
    </row>
    <row r="18" spans="1:7" ht="15.75" customHeight="1" x14ac:dyDescent="0.25">
      <c r="A18" s="37" t="s">
        <v>26</v>
      </c>
      <c r="C18" s="36">
        <f>C17-C11</f>
        <v>32076016.666666746</v>
      </c>
      <c r="D18" s="36">
        <f>D17-D11</f>
        <v>162368366.66666663</v>
      </c>
      <c r="E18" s="36">
        <f>E17-E11</f>
        <v>71638700</v>
      </c>
      <c r="F18" s="36"/>
      <c r="G18" s="36"/>
    </row>
    <row r="19" spans="1:7" ht="15.75" customHeight="1" x14ac:dyDescent="0.25">
      <c r="A19" s="50" t="s">
        <v>46</v>
      </c>
      <c r="C19" s="40">
        <f>C17/C3</f>
        <v>4.7629732803952857E-2</v>
      </c>
      <c r="D19" s="40">
        <f>D17/D3</f>
        <v>3.8494270873471292E-2</v>
      </c>
      <c r="E19" s="40">
        <f>E17/E3</f>
        <v>4.7402936689446687E-2</v>
      </c>
    </row>
    <row r="20" spans="1:7" ht="15.75" customHeight="1" x14ac:dyDescent="0.25"/>
    <row r="21" spans="1:7" ht="15.75" customHeight="1" x14ac:dyDescent="0.25">
      <c r="A21" s="27" t="s">
        <v>62</v>
      </c>
    </row>
    <row r="22" spans="1:7" ht="15.75" customHeight="1" x14ac:dyDescent="0.25"/>
    <row r="23" spans="1:7" ht="15.75" customHeight="1" x14ac:dyDescent="0.25"/>
    <row r="24" spans="1:7" ht="15.75" customHeight="1" x14ac:dyDescent="0.25"/>
    <row r="25" spans="1:7" ht="15.75" customHeight="1" x14ac:dyDescent="0.25"/>
    <row r="26" spans="1:7" ht="15.75" customHeight="1" x14ac:dyDescent="0.25"/>
    <row r="27" spans="1:7" ht="15.75" customHeight="1" x14ac:dyDescent="0.25"/>
    <row r="28" spans="1:7" ht="15.75" customHeight="1" x14ac:dyDescent="0.25"/>
    <row r="29" spans="1:7" ht="15.75" customHeight="1" x14ac:dyDescent="0.25"/>
    <row r="30" spans="1:7" ht="15.75" customHeight="1" x14ac:dyDescent="0.25"/>
    <row r="31" spans="1:7" ht="15.75" customHeight="1" x14ac:dyDescent="0.25"/>
    <row r="32" spans="1:7" ht="15.75" customHeight="1" x14ac:dyDescent="0.25"/>
    <row r="33" ht="15.75" customHeight="1" x14ac:dyDescent="0.25"/>
    <row r="34" ht="15.75" customHeight="1" x14ac:dyDescent="0.25"/>
    <row r="35" ht="15.75" customHeight="1" x14ac:dyDescent="0.25"/>
    <row r="36" ht="15.75" customHeight="1" x14ac:dyDescent="0.25"/>
    <row r="37" ht="15.75" customHeight="1" x14ac:dyDescent="0.25"/>
    <row r="38" ht="15.75" customHeight="1" x14ac:dyDescent="0.25"/>
    <row r="39" ht="15.75" customHeight="1" x14ac:dyDescent="0.25"/>
    <row r="40" ht="15.75" customHeight="1" x14ac:dyDescent="0.25"/>
    <row r="41" ht="15.75" customHeight="1" x14ac:dyDescent="0.25"/>
    <row r="42" ht="15.75" customHeight="1" x14ac:dyDescent="0.25"/>
    <row r="43" ht="15.75" customHeight="1" x14ac:dyDescent="0.25"/>
    <row r="44" ht="15.75" customHeight="1" x14ac:dyDescent="0.25"/>
    <row r="45" ht="15.75" customHeight="1" x14ac:dyDescent="0.25"/>
    <row r="46" ht="15.75" customHeight="1" x14ac:dyDescent="0.25"/>
    <row r="47" ht="15.75" customHeight="1" x14ac:dyDescent="0.25"/>
    <row r="48" ht="15.75" customHeight="1" x14ac:dyDescent="0.25"/>
    <row r="49" ht="15.75" customHeight="1" x14ac:dyDescent="0.25"/>
    <row r="50" ht="15.75" customHeight="1" x14ac:dyDescent="0.25"/>
    <row r="51" ht="15.75" customHeight="1" x14ac:dyDescent="0.25"/>
    <row r="52" ht="15.75" customHeight="1" x14ac:dyDescent="0.25"/>
    <row r="53" ht="15.75" customHeight="1" x14ac:dyDescent="0.25"/>
    <row r="54" ht="15.75" customHeight="1" x14ac:dyDescent="0.25"/>
    <row r="55" ht="15.75" customHeight="1" x14ac:dyDescent="0.25"/>
    <row r="56" ht="15.75" customHeight="1" x14ac:dyDescent="0.25"/>
    <row r="57" ht="15.75" customHeight="1" x14ac:dyDescent="0.25"/>
    <row r="58" ht="15.75" customHeight="1" x14ac:dyDescent="0.25"/>
    <row r="59" ht="15.75" customHeight="1" x14ac:dyDescent="0.25"/>
    <row r="60" ht="15.75" customHeight="1" x14ac:dyDescent="0.25"/>
    <row r="61" ht="15.75" customHeight="1" x14ac:dyDescent="0.25"/>
    <row r="62" ht="15.75" customHeight="1" x14ac:dyDescent="0.25"/>
    <row r="63" ht="15.75" customHeight="1" x14ac:dyDescent="0.25"/>
    <row r="64" ht="15.75" customHeight="1" x14ac:dyDescent="0.25"/>
    <row r="65" ht="15.75" customHeight="1" x14ac:dyDescent="0.25"/>
    <row r="66" ht="15.75" customHeight="1" x14ac:dyDescent="0.25"/>
    <row r="67" ht="15.75" customHeight="1" x14ac:dyDescent="0.25"/>
    <row r="68" ht="15.75" customHeight="1" x14ac:dyDescent="0.25"/>
    <row r="69" ht="15.75" customHeight="1" x14ac:dyDescent="0.25"/>
    <row r="70" ht="15.75" customHeight="1" x14ac:dyDescent="0.25"/>
    <row r="71" ht="15.75" customHeight="1" x14ac:dyDescent="0.25"/>
    <row r="72" ht="15.75" customHeight="1" x14ac:dyDescent="0.25"/>
    <row r="73" ht="15.75" customHeight="1" x14ac:dyDescent="0.25"/>
    <row r="74" ht="15.75" customHeight="1" x14ac:dyDescent="0.25"/>
    <row r="75" ht="15.75" customHeight="1" x14ac:dyDescent="0.25"/>
    <row r="76" ht="15.75" customHeight="1" x14ac:dyDescent="0.25"/>
    <row r="77" ht="15.75" customHeight="1" x14ac:dyDescent="0.25"/>
    <row r="78" ht="15.75" customHeight="1" x14ac:dyDescent="0.25"/>
    <row r="79" ht="15.75" customHeight="1" x14ac:dyDescent="0.25"/>
    <row r="80" ht="15.75" customHeight="1" x14ac:dyDescent="0.25"/>
    <row r="81" ht="15.75" customHeight="1" x14ac:dyDescent="0.25"/>
    <row r="82" ht="15.75" customHeight="1" x14ac:dyDescent="0.25"/>
    <row r="83" ht="15.75" customHeight="1" x14ac:dyDescent="0.25"/>
    <row r="84" ht="15.75" customHeight="1" x14ac:dyDescent="0.25"/>
    <row r="85" ht="15.75" customHeight="1" x14ac:dyDescent="0.25"/>
    <row r="86" ht="15.75" customHeight="1" x14ac:dyDescent="0.25"/>
    <row r="87" ht="15.75" customHeight="1" x14ac:dyDescent="0.25"/>
    <row r="88" ht="15.75" customHeight="1" x14ac:dyDescent="0.25"/>
    <row r="89" ht="15.75" customHeight="1" x14ac:dyDescent="0.25"/>
    <row r="90" ht="15.75" customHeight="1" x14ac:dyDescent="0.25"/>
    <row r="91" ht="15.75" customHeight="1" x14ac:dyDescent="0.25"/>
    <row r="92" ht="15.75" customHeight="1" x14ac:dyDescent="0.25"/>
    <row r="93" ht="15.75" customHeight="1" x14ac:dyDescent="0.25"/>
    <row r="94" ht="15.75" customHeight="1" x14ac:dyDescent="0.25"/>
    <row r="95" ht="15.75" customHeight="1" x14ac:dyDescent="0.25"/>
    <row r="96" ht="15.75" customHeight="1" x14ac:dyDescent="0.25"/>
    <row r="97" ht="15.75" customHeight="1" x14ac:dyDescent="0.25"/>
    <row r="98" ht="15.75" customHeight="1" x14ac:dyDescent="0.25"/>
    <row r="99" ht="15.75" customHeight="1" x14ac:dyDescent="0.25"/>
    <row r="100" ht="15.75" customHeight="1" x14ac:dyDescent="0.25"/>
    <row r="101" ht="15.75" customHeight="1" x14ac:dyDescent="0.25"/>
    <row r="102" ht="15.75" customHeight="1" x14ac:dyDescent="0.25"/>
    <row r="103" ht="15.75" customHeight="1" x14ac:dyDescent="0.25"/>
    <row r="104" ht="15.75" customHeight="1" x14ac:dyDescent="0.25"/>
    <row r="105" ht="15.75" customHeight="1" x14ac:dyDescent="0.25"/>
    <row r="106" ht="15.75" customHeight="1" x14ac:dyDescent="0.25"/>
    <row r="107" ht="15.75" customHeight="1" x14ac:dyDescent="0.25"/>
    <row r="108" ht="15.75" customHeight="1" x14ac:dyDescent="0.25"/>
    <row r="109" ht="15.75" customHeight="1" x14ac:dyDescent="0.25"/>
    <row r="110" ht="15.75" customHeight="1" x14ac:dyDescent="0.25"/>
    <row r="111" ht="15.75" customHeight="1" x14ac:dyDescent="0.25"/>
    <row r="112" ht="15.75" customHeight="1" x14ac:dyDescent="0.25"/>
    <row r="113" ht="15.75" customHeight="1" x14ac:dyDescent="0.25"/>
    <row r="114" ht="15.75" customHeight="1" x14ac:dyDescent="0.25"/>
    <row r="115" ht="15.75" customHeight="1" x14ac:dyDescent="0.25"/>
    <row r="116" ht="15.75" customHeight="1" x14ac:dyDescent="0.25"/>
    <row r="117" ht="15.75" customHeight="1" x14ac:dyDescent="0.25"/>
    <row r="118" ht="15.75" customHeight="1" x14ac:dyDescent="0.25"/>
    <row r="119" ht="15.75" customHeight="1" x14ac:dyDescent="0.25"/>
    <row r="120" ht="15.75" customHeight="1" x14ac:dyDescent="0.25"/>
    <row r="121" ht="15.75" customHeight="1" x14ac:dyDescent="0.25"/>
    <row r="122" ht="15.75" customHeight="1" x14ac:dyDescent="0.25"/>
    <row r="123" ht="15.75" customHeight="1" x14ac:dyDescent="0.25"/>
    <row r="124" ht="15.75" customHeight="1" x14ac:dyDescent="0.25"/>
    <row r="125" ht="15.75" customHeight="1" x14ac:dyDescent="0.25"/>
    <row r="126" ht="15.75" customHeight="1" x14ac:dyDescent="0.25"/>
    <row r="127" ht="15.75" customHeight="1" x14ac:dyDescent="0.25"/>
    <row r="128" ht="15.75" customHeight="1" x14ac:dyDescent="0.25"/>
    <row r="129" ht="15.75" customHeight="1" x14ac:dyDescent="0.25"/>
    <row r="130" ht="15.75" customHeight="1" x14ac:dyDescent="0.25"/>
    <row r="131" ht="15.75" customHeight="1" x14ac:dyDescent="0.25"/>
    <row r="132" ht="15.75" customHeight="1" x14ac:dyDescent="0.25"/>
    <row r="133" ht="15.75" customHeight="1" x14ac:dyDescent="0.25"/>
    <row r="134" ht="15.75" customHeight="1" x14ac:dyDescent="0.25"/>
    <row r="135" ht="15.75" customHeight="1" x14ac:dyDescent="0.25"/>
    <row r="136" ht="15.75" customHeight="1" x14ac:dyDescent="0.25"/>
    <row r="137" ht="15.75" customHeight="1" x14ac:dyDescent="0.25"/>
    <row r="138" ht="15.75" customHeight="1" x14ac:dyDescent="0.25"/>
    <row r="139" ht="15.75" customHeight="1" x14ac:dyDescent="0.25"/>
    <row r="140" ht="15.75" customHeight="1" x14ac:dyDescent="0.25"/>
    <row r="141" ht="15.75" customHeight="1" x14ac:dyDescent="0.25"/>
    <row r="142" ht="15.75" customHeight="1" x14ac:dyDescent="0.25"/>
    <row r="143" ht="15.75" customHeight="1" x14ac:dyDescent="0.25"/>
    <row r="144" ht="15.75" customHeight="1" x14ac:dyDescent="0.25"/>
    <row r="145" ht="15.75" customHeight="1" x14ac:dyDescent="0.25"/>
    <row r="146" ht="15.75" customHeight="1" x14ac:dyDescent="0.25"/>
    <row r="147" ht="15.75" customHeight="1" x14ac:dyDescent="0.25"/>
    <row r="148" ht="15.75" customHeight="1" x14ac:dyDescent="0.25"/>
    <row r="149" ht="15.75" customHeight="1" x14ac:dyDescent="0.25"/>
    <row r="150" ht="15.75" customHeight="1" x14ac:dyDescent="0.25"/>
    <row r="151" ht="15.75" customHeight="1" x14ac:dyDescent="0.25"/>
    <row r="152" ht="15.75" customHeight="1" x14ac:dyDescent="0.25"/>
    <row r="153" ht="15.75" customHeight="1" x14ac:dyDescent="0.25"/>
    <row r="154" ht="15.75" customHeight="1" x14ac:dyDescent="0.25"/>
    <row r="155" ht="15.75" customHeight="1" x14ac:dyDescent="0.25"/>
    <row r="156" ht="15.75" customHeight="1" x14ac:dyDescent="0.25"/>
    <row r="157" ht="15.75" customHeight="1" x14ac:dyDescent="0.25"/>
    <row r="158" ht="15.75" customHeight="1" x14ac:dyDescent="0.25"/>
    <row r="159" ht="15.75" customHeight="1" x14ac:dyDescent="0.25"/>
    <row r="160" ht="15.75" customHeight="1" x14ac:dyDescent="0.25"/>
    <row r="161" ht="15.75" customHeight="1" x14ac:dyDescent="0.25"/>
    <row r="162" ht="15.75" customHeight="1" x14ac:dyDescent="0.25"/>
    <row r="163" ht="15.75" customHeight="1" x14ac:dyDescent="0.25"/>
    <row r="164" ht="15.75" customHeight="1" x14ac:dyDescent="0.25"/>
    <row r="165" ht="15.75" customHeight="1" x14ac:dyDescent="0.25"/>
    <row r="166" ht="15.75" customHeight="1" x14ac:dyDescent="0.25"/>
    <row r="167" ht="15.75" customHeight="1" x14ac:dyDescent="0.25"/>
    <row r="168" ht="15.75" customHeight="1" x14ac:dyDescent="0.25"/>
    <row r="169" ht="15.75" customHeight="1" x14ac:dyDescent="0.25"/>
    <row r="170" ht="15.75" customHeight="1" x14ac:dyDescent="0.25"/>
    <row r="171" ht="15.75" customHeight="1" x14ac:dyDescent="0.25"/>
    <row r="172" ht="15.75" customHeight="1" x14ac:dyDescent="0.25"/>
    <row r="173" ht="15.75" customHeight="1" x14ac:dyDescent="0.25"/>
    <row r="174" ht="15.75" customHeight="1" x14ac:dyDescent="0.25"/>
    <row r="175" ht="15.75" customHeight="1" x14ac:dyDescent="0.25"/>
    <row r="176" ht="15.75" customHeight="1" x14ac:dyDescent="0.25"/>
    <row r="177" ht="15.75" customHeight="1" x14ac:dyDescent="0.25"/>
    <row r="178" ht="15.75" customHeight="1" x14ac:dyDescent="0.25"/>
    <row r="179" ht="15.75" customHeight="1" x14ac:dyDescent="0.25"/>
    <row r="180" ht="15.75" customHeight="1" x14ac:dyDescent="0.25"/>
    <row r="181" ht="15.75" customHeight="1" x14ac:dyDescent="0.25"/>
    <row r="182" ht="15.75" customHeight="1" x14ac:dyDescent="0.25"/>
    <row r="183" ht="15.75" customHeight="1" x14ac:dyDescent="0.25"/>
    <row r="184" ht="15.75" customHeight="1" x14ac:dyDescent="0.25"/>
    <row r="185" ht="15.75" customHeight="1" x14ac:dyDescent="0.25"/>
    <row r="186" ht="15.75" customHeight="1" x14ac:dyDescent="0.25"/>
    <row r="187" ht="15.75" customHeight="1" x14ac:dyDescent="0.25"/>
    <row r="188" ht="15.75" customHeight="1" x14ac:dyDescent="0.25"/>
    <row r="189" ht="15.75" customHeight="1" x14ac:dyDescent="0.25"/>
    <row r="190" ht="15.75" customHeight="1" x14ac:dyDescent="0.25"/>
    <row r="191" ht="15.75" customHeight="1" x14ac:dyDescent="0.25"/>
    <row r="192" ht="15.75" customHeight="1" x14ac:dyDescent="0.25"/>
    <row r="193" ht="15.75" customHeight="1" x14ac:dyDescent="0.25"/>
    <row r="194" ht="15.75" customHeight="1" x14ac:dyDescent="0.25"/>
    <row r="195" ht="15.75" customHeight="1" x14ac:dyDescent="0.25"/>
    <row r="196" ht="15.75" customHeight="1" x14ac:dyDescent="0.25"/>
    <row r="197" ht="15.75" customHeight="1" x14ac:dyDescent="0.25"/>
    <row r="198" ht="15.75" customHeight="1" x14ac:dyDescent="0.25"/>
    <row r="199" ht="15.75" customHeight="1" x14ac:dyDescent="0.25"/>
    <row r="200" ht="15.75" customHeight="1" x14ac:dyDescent="0.25"/>
    <row r="201" ht="15.75" customHeight="1" x14ac:dyDescent="0.25"/>
    <row r="202" ht="15.75" customHeight="1" x14ac:dyDescent="0.25"/>
    <row r="203" ht="15.75" customHeight="1" x14ac:dyDescent="0.25"/>
    <row r="204" ht="15.75" customHeight="1" x14ac:dyDescent="0.25"/>
    <row r="205" ht="15.75" customHeight="1" x14ac:dyDescent="0.25"/>
    <row r="206" ht="15.75" customHeight="1" x14ac:dyDescent="0.25"/>
    <row r="207" ht="15.75" customHeight="1" x14ac:dyDescent="0.25"/>
    <row r="208" ht="15.75" customHeight="1" x14ac:dyDescent="0.25"/>
    <row r="209" ht="15.75" customHeight="1" x14ac:dyDescent="0.25"/>
    <row r="210" ht="15.75" customHeight="1" x14ac:dyDescent="0.25"/>
    <row r="211" ht="15.75" customHeight="1" x14ac:dyDescent="0.25"/>
    <row r="212" ht="15.75" customHeight="1" x14ac:dyDescent="0.25"/>
    <row r="213" ht="15.75" customHeight="1" x14ac:dyDescent="0.25"/>
    <row r="214" ht="15.75" customHeight="1" x14ac:dyDescent="0.25"/>
    <row r="215" ht="15.75" customHeight="1" x14ac:dyDescent="0.25"/>
    <row r="216" ht="15.75" customHeight="1" x14ac:dyDescent="0.25"/>
    <row r="217" ht="15.75" customHeight="1" x14ac:dyDescent="0.25"/>
    <row r="218" ht="15.75" customHeight="1" x14ac:dyDescent="0.25"/>
    <row r="219" ht="15.75" customHeight="1" x14ac:dyDescent="0.25"/>
    <row r="220" ht="15.75" customHeight="1" x14ac:dyDescent="0.25"/>
    <row r="221" ht="15.75" customHeight="1" x14ac:dyDescent="0.25"/>
    <row r="222" ht="15.75" customHeight="1" x14ac:dyDescent="0.25"/>
    <row r="223" ht="15.75" customHeight="1" x14ac:dyDescent="0.25"/>
    <row r="224" ht="15.75" customHeight="1" x14ac:dyDescent="0.25"/>
    <row r="225" ht="15.75" customHeight="1" x14ac:dyDescent="0.25"/>
    <row r="226" ht="15.75" customHeight="1" x14ac:dyDescent="0.25"/>
    <row r="227" ht="15.75" customHeight="1" x14ac:dyDescent="0.25"/>
    <row r="228" ht="15.75" customHeight="1" x14ac:dyDescent="0.25"/>
    <row r="229" ht="15.75" customHeight="1" x14ac:dyDescent="0.25"/>
    <row r="230" ht="15.75" customHeight="1" x14ac:dyDescent="0.25"/>
    <row r="231" ht="15.75" customHeight="1" x14ac:dyDescent="0.25"/>
    <row r="232" ht="15.75" customHeight="1" x14ac:dyDescent="0.25"/>
    <row r="233" ht="15.75" customHeight="1" x14ac:dyDescent="0.25"/>
    <row r="234" ht="15.75" customHeight="1" x14ac:dyDescent="0.25"/>
    <row r="235" ht="15.75" customHeight="1" x14ac:dyDescent="0.25"/>
    <row r="236" ht="15.75" customHeight="1" x14ac:dyDescent="0.25"/>
    <row r="237" ht="15.75" customHeight="1" x14ac:dyDescent="0.25"/>
    <row r="238" ht="15.75" customHeight="1" x14ac:dyDescent="0.25"/>
    <row r="239" ht="15.75" customHeight="1" x14ac:dyDescent="0.25"/>
    <row r="240" ht="15.75" customHeight="1" x14ac:dyDescent="0.25"/>
    <row r="241" ht="15.75" customHeight="1" x14ac:dyDescent="0.25"/>
    <row r="242" ht="15.75" customHeight="1" x14ac:dyDescent="0.25"/>
    <row r="243" ht="15.75" customHeight="1" x14ac:dyDescent="0.25"/>
    <row r="244" ht="15.75" customHeight="1" x14ac:dyDescent="0.25"/>
    <row r="245" ht="15.75" customHeight="1" x14ac:dyDescent="0.25"/>
    <row r="246" ht="15.75" customHeight="1" x14ac:dyDescent="0.25"/>
    <row r="247" ht="15.75" customHeight="1" x14ac:dyDescent="0.25"/>
    <row r="248" ht="15.75" customHeight="1" x14ac:dyDescent="0.25"/>
    <row r="249" ht="15.75" customHeight="1" x14ac:dyDescent="0.25"/>
    <row r="250" ht="15.75" customHeight="1" x14ac:dyDescent="0.25"/>
    <row r="251" ht="15.75" customHeight="1" x14ac:dyDescent="0.25"/>
    <row r="252" ht="15.75" customHeight="1" x14ac:dyDescent="0.25"/>
    <row r="253" ht="15.75" customHeight="1" x14ac:dyDescent="0.25"/>
    <row r="254" ht="15.75" customHeight="1" x14ac:dyDescent="0.25"/>
    <row r="255" ht="15.75" customHeight="1" x14ac:dyDescent="0.25"/>
    <row r="256" ht="15.75" customHeight="1" x14ac:dyDescent="0.25"/>
    <row r="257" ht="15.75" customHeight="1" x14ac:dyDescent="0.25"/>
    <row r="258" ht="15.75" customHeight="1" x14ac:dyDescent="0.25"/>
    <row r="259" ht="15.75" customHeight="1" x14ac:dyDescent="0.25"/>
    <row r="260" ht="15.75" customHeight="1" x14ac:dyDescent="0.25"/>
    <row r="261" ht="15.75" customHeight="1" x14ac:dyDescent="0.25"/>
    <row r="262" ht="15.75" customHeight="1" x14ac:dyDescent="0.25"/>
    <row r="263" ht="15.75" customHeight="1" x14ac:dyDescent="0.25"/>
    <row r="264" ht="15.75" customHeight="1" x14ac:dyDescent="0.25"/>
    <row r="265" ht="15.75" customHeight="1" x14ac:dyDescent="0.25"/>
    <row r="266" ht="15.75" customHeight="1" x14ac:dyDescent="0.25"/>
    <row r="267" ht="15.75" customHeight="1" x14ac:dyDescent="0.25"/>
    <row r="268" ht="15.75" customHeight="1" x14ac:dyDescent="0.25"/>
    <row r="269" ht="15.75" customHeight="1" x14ac:dyDescent="0.25"/>
    <row r="270" ht="15.75" customHeight="1" x14ac:dyDescent="0.25"/>
    <row r="271" ht="15.75" customHeight="1" x14ac:dyDescent="0.25"/>
    <row r="272" ht="15.75" customHeight="1" x14ac:dyDescent="0.25"/>
    <row r="273" ht="15.75" customHeight="1" x14ac:dyDescent="0.25"/>
    <row r="274" ht="15.75" customHeight="1" x14ac:dyDescent="0.25"/>
    <row r="275" ht="15.75" customHeight="1" x14ac:dyDescent="0.25"/>
    <row r="276" ht="15.75" customHeight="1" x14ac:dyDescent="0.25"/>
    <row r="277" ht="15.75" customHeight="1" x14ac:dyDescent="0.25"/>
    <row r="278" ht="15.75" customHeight="1" x14ac:dyDescent="0.25"/>
    <row r="279" ht="15.75" customHeight="1" x14ac:dyDescent="0.25"/>
    <row r="280" ht="15.75" customHeight="1" x14ac:dyDescent="0.25"/>
    <row r="281" ht="15.75" customHeight="1" x14ac:dyDescent="0.25"/>
    <row r="282" ht="15.75" customHeight="1" x14ac:dyDescent="0.25"/>
    <row r="283" ht="15.75" customHeight="1" x14ac:dyDescent="0.25"/>
    <row r="284" ht="15.75" customHeight="1" x14ac:dyDescent="0.25"/>
    <row r="285" ht="15.75" customHeight="1" x14ac:dyDescent="0.25"/>
    <row r="286" ht="15.75" customHeight="1" x14ac:dyDescent="0.25"/>
    <row r="287" ht="15.75" customHeight="1" x14ac:dyDescent="0.25"/>
    <row r="288" ht="15.75" customHeight="1" x14ac:dyDescent="0.25"/>
    <row r="289" ht="15.75" customHeight="1" x14ac:dyDescent="0.25"/>
    <row r="290" ht="15.75" customHeight="1" x14ac:dyDescent="0.25"/>
    <row r="291" ht="15.75" customHeight="1" x14ac:dyDescent="0.25"/>
    <row r="292" ht="15.75" customHeight="1" x14ac:dyDescent="0.25"/>
    <row r="293" ht="15.75" customHeight="1" x14ac:dyDescent="0.25"/>
    <row r="294" ht="15.75" customHeight="1" x14ac:dyDescent="0.25"/>
    <row r="295" ht="15.75" customHeight="1" x14ac:dyDescent="0.25"/>
    <row r="296" ht="15.75" customHeight="1" x14ac:dyDescent="0.25"/>
    <row r="297" ht="15.75" customHeight="1" x14ac:dyDescent="0.25"/>
    <row r="298" ht="15.75" customHeight="1" x14ac:dyDescent="0.25"/>
    <row r="299" ht="15.75" customHeight="1" x14ac:dyDescent="0.25"/>
    <row r="300" ht="15.75" customHeight="1" x14ac:dyDescent="0.25"/>
    <row r="301" ht="15.75" customHeight="1" x14ac:dyDescent="0.25"/>
    <row r="302" ht="15.75" customHeight="1" x14ac:dyDescent="0.25"/>
    <row r="303" ht="15.75" customHeight="1" x14ac:dyDescent="0.25"/>
    <row r="304" ht="15.75" customHeight="1" x14ac:dyDescent="0.25"/>
    <row r="305" ht="15.75" customHeight="1" x14ac:dyDescent="0.25"/>
    <row r="306" ht="15.75" customHeight="1" x14ac:dyDescent="0.25"/>
    <row r="307" ht="15.75" customHeight="1" x14ac:dyDescent="0.25"/>
    <row r="308" ht="15.75" customHeight="1" x14ac:dyDescent="0.25"/>
    <row r="309" ht="15.75" customHeight="1" x14ac:dyDescent="0.25"/>
    <row r="310" ht="15.75" customHeight="1" x14ac:dyDescent="0.25"/>
    <row r="311" ht="15.75" customHeight="1" x14ac:dyDescent="0.25"/>
    <row r="312" ht="15.75" customHeight="1" x14ac:dyDescent="0.25"/>
    <row r="313" ht="15.75" customHeight="1" x14ac:dyDescent="0.25"/>
    <row r="314" ht="15.75" customHeight="1" x14ac:dyDescent="0.25"/>
    <row r="315" ht="15.75" customHeight="1" x14ac:dyDescent="0.25"/>
    <row r="316" ht="15.75" customHeight="1" x14ac:dyDescent="0.25"/>
    <row r="317" ht="15.75" customHeight="1" x14ac:dyDescent="0.25"/>
    <row r="318" ht="15.75" customHeight="1" x14ac:dyDescent="0.25"/>
    <row r="319" ht="15.75" customHeight="1" x14ac:dyDescent="0.25"/>
    <row r="320" ht="15.75" customHeight="1" x14ac:dyDescent="0.25"/>
    <row r="321" ht="15.75" customHeight="1" x14ac:dyDescent="0.25"/>
    <row r="322" ht="15.75" customHeight="1" x14ac:dyDescent="0.25"/>
    <row r="323" ht="15.75" customHeight="1" x14ac:dyDescent="0.25"/>
    <row r="324" ht="15.75" customHeight="1" x14ac:dyDescent="0.25"/>
    <row r="325" ht="15.75" customHeight="1" x14ac:dyDescent="0.25"/>
    <row r="326" ht="15.75" customHeight="1" x14ac:dyDescent="0.25"/>
    <row r="327" ht="15.75" customHeight="1" x14ac:dyDescent="0.25"/>
    <row r="328" ht="15.75" customHeight="1" x14ac:dyDescent="0.25"/>
    <row r="329" ht="15.75" customHeight="1" x14ac:dyDescent="0.25"/>
    <row r="330" ht="15.75" customHeight="1" x14ac:dyDescent="0.25"/>
    <row r="331" ht="15.75" customHeight="1" x14ac:dyDescent="0.25"/>
    <row r="332" ht="15.75" customHeight="1" x14ac:dyDescent="0.25"/>
    <row r="333" ht="15.75" customHeight="1" x14ac:dyDescent="0.25"/>
    <row r="334" ht="15.75" customHeight="1" x14ac:dyDescent="0.25"/>
    <row r="335" ht="15.75" customHeight="1" x14ac:dyDescent="0.25"/>
    <row r="336" ht="15.75" customHeight="1" x14ac:dyDescent="0.25"/>
    <row r="337" ht="15.75" customHeight="1" x14ac:dyDescent="0.25"/>
    <row r="338" ht="15.75" customHeight="1" x14ac:dyDescent="0.25"/>
    <row r="339" ht="15.75" customHeight="1" x14ac:dyDescent="0.25"/>
    <row r="340" ht="15.75" customHeight="1" x14ac:dyDescent="0.25"/>
    <row r="341" ht="15.75" customHeight="1" x14ac:dyDescent="0.25"/>
    <row r="342" ht="15.75" customHeight="1" x14ac:dyDescent="0.25"/>
    <row r="343" ht="15.75" customHeight="1" x14ac:dyDescent="0.25"/>
    <row r="344" ht="15.75" customHeight="1" x14ac:dyDescent="0.25"/>
    <row r="345" ht="15.75" customHeight="1" x14ac:dyDescent="0.25"/>
    <row r="346" ht="15.75" customHeight="1" x14ac:dyDescent="0.25"/>
    <row r="347" ht="15.75" customHeight="1" x14ac:dyDescent="0.25"/>
    <row r="348" ht="15.75" customHeight="1" x14ac:dyDescent="0.25"/>
    <row r="349" ht="15.75" customHeight="1" x14ac:dyDescent="0.25"/>
    <row r="350" ht="15.75" customHeight="1" x14ac:dyDescent="0.25"/>
    <row r="351" ht="15.75" customHeight="1" x14ac:dyDescent="0.25"/>
    <row r="352" ht="15.75" customHeight="1" x14ac:dyDescent="0.25"/>
    <row r="353" ht="15.75" customHeight="1" x14ac:dyDescent="0.25"/>
    <row r="354" ht="15.75" customHeight="1" x14ac:dyDescent="0.25"/>
    <row r="355" ht="15.75" customHeight="1" x14ac:dyDescent="0.25"/>
    <row r="356" ht="15.75" customHeight="1" x14ac:dyDescent="0.25"/>
    <row r="357" ht="15.75" customHeight="1" x14ac:dyDescent="0.25"/>
    <row r="358" ht="15.75" customHeight="1" x14ac:dyDescent="0.25"/>
    <row r="359" ht="15.75" customHeight="1" x14ac:dyDescent="0.25"/>
    <row r="360" ht="15.75" customHeight="1" x14ac:dyDescent="0.25"/>
    <row r="361" ht="15.75" customHeight="1" x14ac:dyDescent="0.25"/>
    <row r="362" ht="15.75" customHeight="1" x14ac:dyDescent="0.25"/>
    <row r="363" ht="15.75" customHeight="1" x14ac:dyDescent="0.25"/>
    <row r="364" ht="15.75" customHeight="1" x14ac:dyDescent="0.25"/>
    <row r="365" ht="15.75" customHeight="1" x14ac:dyDescent="0.25"/>
    <row r="366" ht="15.75" customHeight="1" x14ac:dyDescent="0.25"/>
    <row r="367" ht="15.75" customHeight="1" x14ac:dyDescent="0.25"/>
    <row r="368" ht="15.75" customHeight="1" x14ac:dyDescent="0.25"/>
    <row r="369" ht="15.75" customHeight="1" x14ac:dyDescent="0.25"/>
    <row r="370" ht="15.75" customHeight="1" x14ac:dyDescent="0.25"/>
    <row r="371" ht="15.75" customHeight="1" x14ac:dyDescent="0.25"/>
    <row r="372" ht="15.75" customHeight="1" x14ac:dyDescent="0.25"/>
    <row r="373" ht="15.75" customHeight="1" x14ac:dyDescent="0.25"/>
    <row r="374" ht="15.75" customHeight="1" x14ac:dyDescent="0.25"/>
    <row r="375" ht="15.75" customHeight="1" x14ac:dyDescent="0.25"/>
    <row r="376" ht="15.75" customHeight="1" x14ac:dyDescent="0.25"/>
    <row r="377" ht="15.75" customHeight="1" x14ac:dyDescent="0.25"/>
    <row r="378" ht="15.75" customHeight="1" x14ac:dyDescent="0.25"/>
    <row r="379" ht="15.75" customHeight="1" x14ac:dyDescent="0.25"/>
    <row r="380" ht="15.75" customHeight="1" x14ac:dyDescent="0.25"/>
    <row r="381" ht="15.75" customHeight="1" x14ac:dyDescent="0.25"/>
    <row r="382" ht="15.75" customHeight="1" x14ac:dyDescent="0.25"/>
    <row r="383" ht="15.75" customHeight="1" x14ac:dyDescent="0.25"/>
    <row r="384" ht="15.75" customHeight="1" x14ac:dyDescent="0.25"/>
    <row r="385" ht="15.75" customHeight="1" x14ac:dyDescent="0.25"/>
    <row r="386" ht="15.75" customHeight="1" x14ac:dyDescent="0.25"/>
    <row r="387" ht="15.75" customHeight="1" x14ac:dyDescent="0.25"/>
    <row r="388" ht="15.75" customHeight="1" x14ac:dyDescent="0.25"/>
    <row r="389" ht="15.75" customHeight="1" x14ac:dyDescent="0.25"/>
    <row r="390" ht="15.75" customHeight="1" x14ac:dyDescent="0.25"/>
    <row r="391" ht="15.75" customHeight="1" x14ac:dyDescent="0.25"/>
    <row r="392" ht="15.75" customHeight="1" x14ac:dyDescent="0.25"/>
    <row r="393" ht="15.75" customHeight="1" x14ac:dyDescent="0.25"/>
    <row r="394" ht="15.75" customHeight="1" x14ac:dyDescent="0.25"/>
    <row r="395" ht="15.75" customHeight="1" x14ac:dyDescent="0.25"/>
    <row r="396" ht="15.75" customHeight="1" x14ac:dyDescent="0.25"/>
    <row r="397" ht="15.75" customHeight="1" x14ac:dyDescent="0.25"/>
    <row r="398" ht="15.75" customHeight="1" x14ac:dyDescent="0.25"/>
    <row r="399" ht="15.75" customHeight="1" x14ac:dyDescent="0.25"/>
    <row r="400" ht="15.75" customHeight="1" x14ac:dyDescent="0.25"/>
    <row r="401" ht="15.75" customHeight="1" x14ac:dyDescent="0.25"/>
    <row r="402" ht="15.75" customHeight="1" x14ac:dyDescent="0.25"/>
    <row r="403" ht="15.75" customHeight="1" x14ac:dyDescent="0.25"/>
    <row r="404" ht="15.75" customHeight="1" x14ac:dyDescent="0.25"/>
    <row r="405" ht="15.75" customHeight="1" x14ac:dyDescent="0.25"/>
    <row r="406" ht="15.75" customHeight="1" x14ac:dyDescent="0.25"/>
    <row r="407" ht="15.75" customHeight="1" x14ac:dyDescent="0.25"/>
    <row r="408" ht="15.75" customHeight="1" x14ac:dyDescent="0.25"/>
    <row r="409" ht="15.75" customHeight="1" x14ac:dyDescent="0.25"/>
    <row r="410" ht="15.75" customHeight="1" x14ac:dyDescent="0.25"/>
    <row r="411" ht="15.75" customHeight="1" x14ac:dyDescent="0.25"/>
    <row r="412" ht="15.75" customHeight="1" x14ac:dyDescent="0.25"/>
    <row r="413" ht="15.75" customHeight="1" x14ac:dyDescent="0.25"/>
    <row r="414" ht="15.75" customHeight="1" x14ac:dyDescent="0.25"/>
    <row r="415" ht="15.75" customHeight="1" x14ac:dyDescent="0.25"/>
    <row r="416" ht="15.75" customHeight="1" x14ac:dyDescent="0.25"/>
    <row r="417" ht="15.75" customHeight="1" x14ac:dyDescent="0.25"/>
    <row r="418" ht="15.75" customHeight="1" x14ac:dyDescent="0.25"/>
    <row r="419" ht="15.75" customHeight="1" x14ac:dyDescent="0.25"/>
    <row r="420" ht="15.75" customHeight="1" x14ac:dyDescent="0.25"/>
    <row r="421" ht="15.75" customHeight="1" x14ac:dyDescent="0.25"/>
    <row r="422" ht="15.75" customHeight="1" x14ac:dyDescent="0.25"/>
    <row r="423" ht="15.75" customHeight="1" x14ac:dyDescent="0.25"/>
    <row r="424" ht="15.75" customHeight="1" x14ac:dyDescent="0.25"/>
    <row r="425" ht="15.75" customHeight="1" x14ac:dyDescent="0.25"/>
    <row r="426" ht="15.75" customHeight="1" x14ac:dyDescent="0.25"/>
    <row r="427" ht="15.75" customHeight="1" x14ac:dyDescent="0.25"/>
    <row r="428" ht="15.75" customHeight="1" x14ac:dyDescent="0.25"/>
    <row r="429" ht="15.75" customHeight="1" x14ac:dyDescent="0.25"/>
    <row r="430" ht="15.75" customHeight="1" x14ac:dyDescent="0.25"/>
    <row r="431" ht="15.75" customHeight="1" x14ac:dyDescent="0.25"/>
    <row r="432" ht="15.75" customHeight="1" x14ac:dyDescent="0.25"/>
    <row r="433" ht="15.75" customHeight="1" x14ac:dyDescent="0.25"/>
    <row r="434" ht="15.75" customHeight="1" x14ac:dyDescent="0.25"/>
    <row r="435" ht="15.75" customHeight="1" x14ac:dyDescent="0.25"/>
    <row r="436" ht="15.75" customHeight="1" x14ac:dyDescent="0.25"/>
    <row r="437" ht="15.75" customHeight="1" x14ac:dyDescent="0.25"/>
    <row r="438" ht="15.75" customHeight="1" x14ac:dyDescent="0.25"/>
    <row r="439" ht="15.75" customHeight="1" x14ac:dyDescent="0.25"/>
    <row r="440" ht="15.75" customHeight="1" x14ac:dyDescent="0.25"/>
    <row r="441" ht="15.75" customHeight="1" x14ac:dyDescent="0.25"/>
    <row r="442" ht="15.75" customHeight="1" x14ac:dyDescent="0.25"/>
    <row r="443" ht="15.75" customHeight="1" x14ac:dyDescent="0.25"/>
    <row r="444" ht="15.75" customHeight="1" x14ac:dyDescent="0.25"/>
    <row r="445" ht="15.75" customHeight="1" x14ac:dyDescent="0.25"/>
    <row r="446" ht="15.75" customHeight="1" x14ac:dyDescent="0.25"/>
    <row r="447" ht="15.75" customHeight="1" x14ac:dyDescent="0.25"/>
    <row r="448" ht="15.75" customHeight="1" x14ac:dyDescent="0.25"/>
    <row r="449" ht="15.75" customHeight="1" x14ac:dyDescent="0.25"/>
    <row r="450" ht="15.75" customHeight="1" x14ac:dyDescent="0.25"/>
    <row r="451" ht="15.75" customHeight="1" x14ac:dyDescent="0.25"/>
    <row r="452" ht="15.75" customHeight="1" x14ac:dyDescent="0.25"/>
    <row r="453" ht="15.75" customHeight="1" x14ac:dyDescent="0.25"/>
    <row r="454" ht="15.75" customHeight="1" x14ac:dyDescent="0.25"/>
    <row r="455" ht="15.75" customHeight="1" x14ac:dyDescent="0.25"/>
    <row r="456" ht="15.75" customHeight="1" x14ac:dyDescent="0.25"/>
    <row r="457" ht="15.75" customHeight="1" x14ac:dyDescent="0.25"/>
    <row r="458" ht="15.75" customHeight="1" x14ac:dyDescent="0.25"/>
    <row r="459" ht="15.75" customHeight="1" x14ac:dyDescent="0.25"/>
    <row r="460" ht="15.75" customHeight="1" x14ac:dyDescent="0.25"/>
    <row r="461" ht="15.75" customHeight="1" x14ac:dyDescent="0.25"/>
    <row r="462" ht="15.75" customHeight="1" x14ac:dyDescent="0.25"/>
    <row r="463" ht="15.75" customHeight="1" x14ac:dyDescent="0.25"/>
    <row r="464" ht="15.75" customHeight="1" x14ac:dyDescent="0.25"/>
    <row r="465" ht="15.75" customHeight="1" x14ac:dyDescent="0.25"/>
    <row r="466" ht="15.75" customHeight="1" x14ac:dyDescent="0.25"/>
    <row r="467" ht="15.75" customHeight="1" x14ac:dyDescent="0.25"/>
    <row r="468" ht="15.75" customHeight="1" x14ac:dyDescent="0.25"/>
    <row r="469" ht="15.75" customHeight="1" x14ac:dyDescent="0.25"/>
    <row r="470" ht="15.75" customHeight="1" x14ac:dyDescent="0.25"/>
    <row r="471" ht="15.75" customHeight="1" x14ac:dyDescent="0.25"/>
    <row r="472" ht="15.75" customHeight="1" x14ac:dyDescent="0.25"/>
    <row r="473" ht="15.75" customHeight="1" x14ac:dyDescent="0.25"/>
    <row r="474" ht="15.75" customHeight="1" x14ac:dyDescent="0.25"/>
    <row r="475" ht="15.75" customHeight="1" x14ac:dyDescent="0.25"/>
    <row r="476" ht="15.75" customHeight="1" x14ac:dyDescent="0.25"/>
    <row r="477" ht="15.75" customHeight="1" x14ac:dyDescent="0.25"/>
    <row r="478" ht="15.75" customHeight="1" x14ac:dyDescent="0.25"/>
    <row r="479" ht="15.75" customHeight="1" x14ac:dyDescent="0.25"/>
    <row r="480" ht="15.75" customHeight="1" x14ac:dyDescent="0.25"/>
    <row r="481" ht="15.75" customHeight="1" x14ac:dyDescent="0.25"/>
    <row r="482" ht="15.75" customHeight="1" x14ac:dyDescent="0.25"/>
    <row r="483" ht="15.75" customHeight="1" x14ac:dyDescent="0.25"/>
    <row r="484" ht="15.75" customHeight="1" x14ac:dyDescent="0.25"/>
    <row r="485" ht="15.75" customHeight="1" x14ac:dyDescent="0.25"/>
    <row r="486" ht="15.75" customHeight="1" x14ac:dyDescent="0.25"/>
    <row r="487" ht="15.75" customHeight="1" x14ac:dyDescent="0.25"/>
    <row r="488" ht="15.75" customHeight="1" x14ac:dyDescent="0.25"/>
    <row r="489" ht="15.75" customHeight="1" x14ac:dyDescent="0.25"/>
    <row r="490" ht="15.75" customHeight="1" x14ac:dyDescent="0.25"/>
    <row r="491" ht="15.75" customHeight="1" x14ac:dyDescent="0.25"/>
    <row r="492" ht="15.75" customHeight="1" x14ac:dyDescent="0.25"/>
    <row r="493" ht="15.75" customHeight="1" x14ac:dyDescent="0.25"/>
    <row r="494" ht="15.75" customHeight="1" x14ac:dyDescent="0.25"/>
    <row r="495" ht="15.75" customHeight="1" x14ac:dyDescent="0.25"/>
    <row r="496" ht="15.75" customHeight="1" x14ac:dyDescent="0.25"/>
    <row r="497" ht="15.75" customHeight="1" x14ac:dyDescent="0.25"/>
    <row r="498" ht="15.75" customHeight="1" x14ac:dyDescent="0.25"/>
    <row r="499" ht="15.75" customHeight="1" x14ac:dyDescent="0.25"/>
    <row r="500" ht="15.75" customHeight="1" x14ac:dyDescent="0.25"/>
    <row r="501" ht="15.75" customHeight="1" x14ac:dyDescent="0.25"/>
    <row r="502" ht="15.75" customHeight="1" x14ac:dyDescent="0.25"/>
    <row r="503" ht="15.75" customHeight="1" x14ac:dyDescent="0.25"/>
    <row r="504" ht="15.75" customHeight="1" x14ac:dyDescent="0.25"/>
    <row r="505" ht="15.75" customHeight="1" x14ac:dyDescent="0.25"/>
    <row r="506" ht="15.75" customHeight="1" x14ac:dyDescent="0.25"/>
    <row r="507" ht="15.75" customHeight="1" x14ac:dyDescent="0.25"/>
    <row r="508" ht="15.75" customHeight="1" x14ac:dyDescent="0.25"/>
    <row r="509" ht="15.75" customHeight="1" x14ac:dyDescent="0.25"/>
    <row r="510" ht="15.75" customHeight="1" x14ac:dyDescent="0.25"/>
    <row r="511" ht="15.75" customHeight="1" x14ac:dyDescent="0.25"/>
    <row r="512" ht="15.75" customHeight="1" x14ac:dyDescent="0.25"/>
    <row r="513" ht="15.75" customHeight="1" x14ac:dyDescent="0.25"/>
    <row r="514" ht="15.75" customHeight="1" x14ac:dyDescent="0.25"/>
    <row r="515" ht="15.75" customHeight="1" x14ac:dyDescent="0.25"/>
    <row r="516" ht="15.75" customHeight="1" x14ac:dyDescent="0.25"/>
    <row r="517" ht="15.75" customHeight="1" x14ac:dyDescent="0.25"/>
    <row r="518" ht="15.75" customHeight="1" x14ac:dyDescent="0.25"/>
    <row r="519" ht="15.75" customHeight="1" x14ac:dyDescent="0.25"/>
    <row r="520" ht="15.75" customHeight="1" x14ac:dyDescent="0.25"/>
    <row r="521" ht="15.75" customHeight="1" x14ac:dyDescent="0.25"/>
    <row r="522" ht="15.75" customHeight="1" x14ac:dyDescent="0.25"/>
    <row r="523" ht="15.75" customHeight="1" x14ac:dyDescent="0.25"/>
    <row r="524" ht="15.75" customHeight="1" x14ac:dyDescent="0.25"/>
    <row r="525" ht="15.75" customHeight="1" x14ac:dyDescent="0.25"/>
    <row r="526" ht="15.75" customHeight="1" x14ac:dyDescent="0.25"/>
    <row r="527" ht="15.75" customHeight="1" x14ac:dyDescent="0.25"/>
    <row r="528" ht="15.75" customHeight="1" x14ac:dyDescent="0.25"/>
    <row r="529" ht="15.75" customHeight="1" x14ac:dyDescent="0.25"/>
    <row r="530" ht="15.75" customHeight="1" x14ac:dyDescent="0.25"/>
    <row r="531" ht="15.75" customHeight="1" x14ac:dyDescent="0.25"/>
    <row r="532" ht="15.75" customHeight="1" x14ac:dyDescent="0.25"/>
    <row r="533" ht="15.75" customHeight="1" x14ac:dyDescent="0.25"/>
    <row r="534" ht="15.75" customHeight="1" x14ac:dyDescent="0.25"/>
    <row r="535" ht="15.75" customHeight="1" x14ac:dyDescent="0.25"/>
    <row r="536" ht="15.75" customHeight="1" x14ac:dyDescent="0.25"/>
    <row r="537" ht="15.75" customHeight="1" x14ac:dyDescent="0.25"/>
    <row r="538" ht="15.75" customHeight="1" x14ac:dyDescent="0.25"/>
    <row r="539" ht="15.75" customHeight="1" x14ac:dyDescent="0.25"/>
    <row r="540" ht="15.75" customHeight="1" x14ac:dyDescent="0.25"/>
    <row r="541" ht="15.75" customHeight="1" x14ac:dyDescent="0.25"/>
    <row r="542" ht="15.75" customHeight="1" x14ac:dyDescent="0.25"/>
    <row r="543" ht="15.75" customHeight="1" x14ac:dyDescent="0.25"/>
    <row r="544" ht="15.75" customHeight="1" x14ac:dyDescent="0.25"/>
    <row r="545" ht="15.75" customHeight="1" x14ac:dyDescent="0.25"/>
    <row r="546" ht="15.75" customHeight="1" x14ac:dyDescent="0.25"/>
    <row r="547" ht="15.75" customHeight="1" x14ac:dyDescent="0.25"/>
    <row r="548" ht="15.75" customHeight="1" x14ac:dyDescent="0.25"/>
    <row r="549" ht="15.75" customHeight="1" x14ac:dyDescent="0.25"/>
    <row r="550" ht="15.75" customHeight="1" x14ac:dyDescent="0.25"/>
    <row r="551" ht="15.75" customHeight="1" x14ac:dyDescent="0.25"/>
    <row r="552" ht="15.75" customHeight="1" x14ac:dyDescent="0.25"/>
    <row r="553" ht="15.75" customHeight="1" x14ac:dyDescent="0.25"/>
    <row r="554" ht="15.75" customHeight="1" x14ac:dyDescent="0.25"/>
    <row r="555" ht="15.75" customHeight="1" x14ac:dyDescent="0.25"/>
    <row r="556" ht="15.75" customHeight="1" x14ac:dyDescent="0.25"/>
    <row r="557" ht="15.75" customHeight="1" x14ac:dyDescent="0.25"/>
    <row r="558" ht="15.75" customHeight="1" x14ac:dyDescent="0.25"/>
    <row r="559" ht="15.75" customHeight="1" x14ac:dyDescent="0.25"/>
    <row r="560" ht="15.75" customHeight="1" x14ac:dyDescent="0.25"/>
    <row r="561" ht="15.75" customHeight="1" x14ac:dyDescent="0.25"/>
    <row r="562" ht="15.75" customHeight="1" x14ac:dyDescent="0.25"/>
    <row r="563" ht="15.75" customHeight="1" x14ac:dyDescent="0.25"/>
    <row r="564" ht="15.75" customHeight="1" x14ac:dyDescent="0.25"/>
    <row r="565" ht="15.75" customHeight="1" x14ac:dyDescent="0.25"/>
    <row r="566" ht="15.75" customHeight="1" x14ac:dyDescent="0.25"/>
    <row r="567" ht="15.75" customHeight="1" x14ac:dyDescent="0.25"/>
    <row r="568" ht="15.75" customHeight="1" x14ac:dyDescent="0.25"/>
    <row r="569" ht="15.75" customHeight="1" x14ac:dyDescent="0.25"/>
    <row r="570" ht="15.75" customHeight="1" x14ac:dyDescent="0.25"/>
    <row r="571" ht="15.75" customHeight="1" x14ac:dyDescent="0.25"/>
    <row r="572" ht="15.75" customHeight="1" x14ac:dyDescent="0.25"/>
    <row r="573" ht="15.75" customHeight="1" x14ac:dyDescent="0.25"/>
    <row r="574" ht="15.75" customHeight="1" x14ac:dyDescent="0.25"/>
    <row r="575" ht="15.75" customHeight="1" x14ac:dyDescent="0.25"/>
    <row r="576" ht="15.75" customHeight="1" x14ac:dyDescent="0.25"/>
    <row r="577" ht="15.75" customHeight="1" x14ac:dyDescent="0.25"/>
    <row r="578" ht="15.75" customHeight="1" x14ac:dyDescent="0.25"/>
    <row r="579" ht="15.75" customHeight="1" x14ac:dyDescent="0.25"/>
    <row r="580" ht="15.75" customHeight="1" x14ac:dyDescent="0.25"/>
    <row r="581" ht="15.75" customHeight="1" x14ac:dyDescent="0.25"/>
    <row r="582" ht="15.75" customHeight="1" x14ac:dyDescent="0.25"/>
    <row r="583" ht="15.75" customHeight="1" x14ac:dyDescent="0.25"/>
    <row r="584" ht="15.75" customHeight="1" x14ac:dyDescent="0.25"/>
    <row r="585" ht="15.75" customHeight="1" x14ac:dyDescent="0.25"/>
    <row r="586" ht="15.75" customHeight="1" x14ac:dyDescent="0.25"/>
    <row r="587" ht="15.75" customHeight="1" x14ac:dyDescent="0.25"/>
    <row r="588" ht="15.75" customHeight="1" x14ac:dyDescent="0.25"/>
    <row r="589" ht="15.75" customHeight="1" x14ac:dyDescent="0.25"/>
    <row r="590" ht="15.75" customHeight="1" x14ac:dyDescent="0.25"/>
    <row r="591" ht="15.75" customHeight="1" x14ac:dyDescent="0.25"/>
    <row r="592" ht="15.75" customHeight="1" x14ac:dyDescent="0.25"/>
    <row r="593" ht="15.75" customHeight="1" x14ac:dyDescent="0.25"/>
    <row r="594" ht="15.75" customHeight="1" x14ac:dyDescent="0.25"/>
    <row r="595" ht="15.75" customHeight="1" x14ac:dyDescent="0.25"/>
    <row r="596" ht="15.75" customHeight="1" x14ac:dyDescent="0.25"/>
    <row r="597" ht="15.75" customHeight="1" x14ac:dyDescent="0.25"/>
    <row r="598" ht="15.75" customHeight="1" x14ac:dyDescent="0.25"/>
    <row r="599" ht="15.75" customHeight="1" x14ac:dyDescent="0.25"/>
    <row r="600" ht="15.75" customHeight="1" x14ac:dyDescent="0.25"/>
    <row r="601" ht="15.75" customHeight="1" x14ac:dyDescent="0.25"/>
    <row r="602" ht="15.75" customHeight="1" x14ac:dyDescent="0.25"/>
    <row r="603" ht="15.75" customHeight="1" x14ac:dyDescent="0.25"/>
    <row r="604" ht="15.75" customHeight="1" x14ac:dyDescent="0.25"/>
    <row r="605" ht="15.75" customHeight="1" x14ac:dyDescent="0.25"/>
    <row r="606" ht="15.75" customHeight="1" x14ac:dyDescent="0.25"/>
    <row r="607" ht="15.75" customHeight="1" x14ac:dyDescent="0.25"/>
    <row r="608" ht="15.75" customHeight="1" x14ac:dyDescent="0.25"/>
    <row r="609" ht="15.75" customHeight="1" x14ac:dyDescent="0.25"/>
    <row r="610" ht="15.75" customHeight="1" x14ac:dyDescent="0.25"/>
    <row r="611" ht="15.75" customHeight="1" x14ac:dyDescent="0.25"/>
    <row r="612" ht="15.75" customHeight="1" x14ac:dyDescent="0.25"/>
    <row r="613" ht="15.75" customHeight="1" x14ac:dyDescent="0.25"/>
    <row r="614" ht="15.75" customHeight="1" x14ac:dyDescent="0.25"/>
    <row r="615" ht="15.75" customHeight="1" x14ac:dyDescent="0.25"/>
    <row r="616" ht="15.75" customHeight="1" x14ac:dyDescent="0.25"/>
    <row r="617" ht="15.75" customHeight="1" x14ac:dyDescent="0.25"/>
    <row r="618" ht="15.75" customHeight="1" x14ac:dyDescent="0.25"/>
    <row r="619" ht="15.75" customHeight="1" x14ac:dyDescent="0.25"/>
    <row r="620" ht="15.75" customHeight="1" x14ac:dyDescent="0.25"/>
    <row r="621" ht="15.75" customHeight="1" x14ac:dyDescent="0.25"/>
    <row r="622" ht="15.75" customHeight="1" x14ac:dyDescent="0.25"/>
    <row r="623" ht="15.75" customHeight="1" x14ac:dyDescent="0.25"/>
    <row r="624" ht="15.75" customHeight="1" x14ac:dyDescent="0.25"/>
    <row r="625" ht="15.75" customHeight="1" x14ac:dyDescent="0.25"/>
    <row r="626" ht="15.75" customHeight="1" x14ac:dyDescent="0.25"/>
    <row r="627" ht="15.75" customHeight="1" x14ac:dyDescent="0.25"/>
    <row r="628" ht="15.75" customHeight="1" x14ac:dyDescent="0.25"/>
    <row r="629" ht="15.75" customHeight="1" x14ac:dyDescent="0.25"/>
    <row r="630" ht="15.75" customHeight="1" x14ac:dyDescent="0.25"/>
    <row r="631" ht="15.75" customHeight="1" x14ac:dyDescent="0.25"/>
    <row r="632" ht="15.75" customHeight="1" x14ac:dyDescent="0.25"/>
    <row r="633" ht="15.75" customHeight="1" x14ac:dyDescent="0.25"/>
    <row r="634" ht="15.75" customHeight="1" x14ac:dyDescent="0.25"/>
    <row r="635" ht="15.75" customHeight="1" x14ac:dyDescent="0.25"/>
    <row r="636" ht="15.75" customHeight="1" x14ac:dyDescent="0.25"/>
    <row r="637" ht="15.75" customHeight="1" x14ac:dyDescent="0.25"/>
    <row r="638" ht="15.75" customHeight="1" x14ac:dyDescent="0.25"/>
    <row r="639" ht="15.75" customHeight="1" x14ac:dyDescent="0.25"/>
    <row r="640" ht="15.75" customHeight="1" x14ac:dyDescent="0.25"/>
    <row r="641" ht="15.75" customHeight="1" x14ac:dyDescent="0.25"/>
    <row r="642" ht="15.75" customHeight="1" x14ac:dyDescent="0.25"/>
    <row r="643" ht="15.75" customHeight="1" x14ac:dyDescent="0.25"/>
    <row r="644" ht="15.75" customHeight="1" x14ac:dyDescent="0.25"/>
    <row r="645" ht="15.75" customHeight="1" x14ac:dyDescent="0.25"/>
    <row r="646" ht="15.75" customHeight="1" x14ac:dyDescent="0.25"/>
    <row r="647" ht="15.75" customHeight="1" x14ac:dyDescent="0.25"/>
    <row r="648" ht="15.75" customHeight="1" x14ac:dyDescent="0.25"/>
    <row r="649" ht="15.75" customHeight="1" x14ac:dyDescent="0.25"/>
    <row r="650" ht="15.75" customHeight="1" x14ac:dyDescent="0.25"/>
    <row r="651" ht="15.75" customHeight="1" x14ac:dyDescent="0.25"/>
    <row r="652" ht="15.75" customHeight="1" x14ac:dyDescent="0.25"/>
    <row r="653" ht="15.75" customHeight="1" x14ac:dyDescent="0.25"/>
    <row r="654" ht="15.75" customHeight="1" x14ac:dyDescent="0.25"/>
    <row r="655" ht="15.75" customHeight="1" x14ac:dyDescent="0.25"/>
    <row r="656" ht="15.75" customHeight="1" x14ac:dyDescent="0.25"/>
    <row r="657" ht="15.75" customHeight="1" x14ac:dyDescent="0.25"/>
    <row r="658" ht="15.75" customHeight="1" x14ac:dyDescent="0.25"/>
    <row r="659" ht="15.75" customHeight="1" x14ac:dyDescent="0.25"/>
    <row r="660" ht="15.75" customHeight="1" x14ac:dyDescent="0.25"/>
    <row r="661" ht="15.75" customHeight="1" x14ac:dyDescent="0.25"/>
    <row r="662" ht="15.75" customHeight="1" x14ac:dyDescent="0.25"/>
    <row r="663" ht="15.75" customHeight="1" x14ac:dyDescent="0.25"/>
    <row r="664" ht="15.75" customHeight="1" x14ac:dyDescent="0.25"/>
    <row r="665" ht="15.75" customHeight="1" x14ac:dyDescent="0.25"/>
    <row r="666" ht="15.75" customHeight="1" x14ac:dyDescent="0.25"/>
    <row r="667" ht="15.75" customHeight="1" x14ac:dyDescent="0.25"/>
    <row r="668" ht="15.75" customHeight="1" x14ac:dyDescent="0.25"/>
    <row r="669" ht="15.75" customHeight="1" x14ac:dyDescent="0.25"/>
    <row r="670" ht="15.75" customHeight="1" x14ac:dyDescent="0.25"/>
    <row r="671" ht="15.75" customHeight="1" x14ac:dyDescent="0.25"/>
    <row r="672" ht="15.75" customHeight="1" x14ac:dyDescent="0.25"/>
    <row r="673" ht="15.75" customHeight="1" x14ac:dyDescent="0.25"/>
    <row r="674" ht="15.75" customHeight="1" x14ac:dyDescent="0.25"/>
    <row r="675" ht="15.75" customHeight="1" x14ac:dyDescent="0.25"/>
    <row r="676" ht="15.75" customHeight="1" x14ac:dyDescent="0.25"/>
    <row r="677" ht="15.75" customHeight="1" x14ac:dyDescent="0.25"/>
    <row r="678" ht="15.75" customHeight="1" x14ac:dyDescent="0.25"/>
    <row r="679" ht="15.75" customHeight="1" x14ac:dyDescent="0.25"/>
    <row r="680" ht="15.75" customHeight="1" x14ac:dyDescent="0.25"/>
    <row r="681" ht="15.75" customHeight="1" x14ac:dyDescent="0.25"/>
    <row r="682" ht="15.75" customHeight="1" x14ac:dyDescent="0.25"/>
    <row r="683" ht="15.75" customHeight="1" x14ac:dyDescent="0.25"/>
    <row r="684" ht="15.75" customHeight="1" x14ac:dyDescent="0.25"/>
    <row r="685" ht="15.75" customHeight="1" x14ac:dyDescent="0.25"/>
    <row r="686" ht="15.75" customHeight="1" x14ac:dyDescent="0.25"/>
    <row r="687" ht="15.75" customHeight="1" x14ac:dyDescent="0.25"/>
    <row r="688" ht="15.75" customHeight="1" x14ac:dyDescent="0.25"/>
    <row r="689" ht="15.75" customHeight="1" x14ac:dyDescent="0.25"/>
    <row r="690" ht="15.75" customHeight="1" x14ac:dyDescent="0.25"/>
    <row r="691" ht="15.75" customHeight="1" x14ac:dyDescent="0.25"/>
    <row r="692" ht="15.75" customHeight="1" x14ac:dyDescent="0.25"/>
    <row r="693" ht="15.75" customHeight="1" x14ac:dyDescent="0.25"/>
    <row r="694" ht="15.75" customHeight="1" x14ac:dyDescent="0.25"/>
    <row r="695" ht="15.75" customHeight="1" x14ac:dyDescent="0.25"/>
    <row r="696" ht="15.75" customHeight="1" x14ac:dyDescent="0.25"/>
    <row r="697" ht="15.75" customHeight="1" x14ac:dyDescent="0.25"/>
    <row r="698" ht="15.75" customHeight="1" x14ac:dyDescent="0.25"/>
    <row r="699" ht="15.75" customHeight="1" x14ac:dyDescent="0.25"/>
    <row r="700" ht="15.75" customHeight="1" x14ac:dyDescent="0.25"/>
    <row r="701" ht="15.75" customHeight="1" x14ac:dyDescent="0.25"/>
    <row r="702" ht="15.75" customHeight="1" x14ac:dyDescent="0.25"/>
    <row r="703" ht="15.75" customHeight="1" x14ac:dyDescent="0.25"/>
    <row r="704" ht="15.75" customHeight="1" x14ac:dyDescent="0.25"/>
    <row r="705" ht="15.75" customHeight="1" x14ac:dyDescent="0.25"/>
    <row r="706" ht="15.75" customHeight="1" x14ac:dyDescent="0.25"/>
    <row r="707" ht="15.75" customHeight="1" x14ac:dyDescent="0.25"/>
    <row r="708" ht="15.75" customHeight="1" x14ac:dyDescent="0.25"/>
    <row r="709" ht="15.75" customHeight="1" x14ac:dyDescent="0.25"/>
    <row r="710" ht="15.75" customHeight="1" x14ac:dyDescent="0.25"/>
    <row r="711" ht="15.75" customHeight="1" x14ac:dyDescent="0.25"/>
    <row r="712" ht="15.75" customHeight="1" x14ac:dyDescent="0.25"/>
    <row r="713" ht="15.75" customHeight="1" x14ac:dyDescent="0.25"/>
    <row r="714" ht="15.75" customHeight="1" x14ac:dyDescent="0.25"/>
    <row r="715" ht="15.75" customHeight="1" x14ac:dyDescent="0.25"/>
    <row r="716" ht="15.75" customHeight="1" x14ac:dyDescent="0.25"/>
    <row r="717" ht="15.75" customHeight="1" x14ac:dyDescent="0.25"/>
    <row r="718" ht="15.75" customHeight="1" x14ac:dyDescent="0.25"/>
    <row r="719" ht="15.75" customHeight="1" x14ac:dyDescent="0.25"/>
    <row r="720" ht="15.75" customHeight="1" x14ac:dyDescent="0.25"/>
    <row r="721" ht="15.75" customHeight="1" x14ac:dyDescent="0.25"/>
    <row r="722" ht="15.75" customHeight="1" x14ac:dyDescent="0.25"/>
    <row r="723" ht="15.75" customHeight="1" x14ac:dyDescent="0.25"/>
    <row r="724" ht="15.75" customHeight="1" x14ac:dyDescent="0.25"/>
    <row r="725" ht="15.75" customHeight="1" x14ac:dyDescent="0.25"/>
    <row r="726" ht="15.75" customHeight="1" x14ac:dyDescent="0.25"/>
    <row r="727" ht="15.75" customHeight="1" x14ac:dyDescent="0.25"/>
    <row r="728" ht="15.75" customHeight="1" x14ac:dyDescent="0.25"/>
    <row r="729" ht="15.75" customHeight="1" x14ac:dyDescent="0.25"/>
    <row r="730" ht="15.75" customHeight="1" x14ac:dyDescent="0.25"/>
    <row r="731" ht="15.75" customHeight="1" x14ac:dyDescent="0.25"/>
    <row r="732" ht="15.75" customHeight="1" x14ac:dyDescent="0.25"/>
    <row r="733" ht="15.75" customHeight="1" x14ac:dyDescent="0.25"/>
    <row r="734" ht="15.75" customHeight="1" x14ac:dyDescent="0.25"/>
    <row r="735" ht="15.75" customHeight="1" x14ac:dyDescent="0.25"/>
    <row r="736" ht="15.75" customHeight="1" x14ac:dyDescent="0.25"/>
    <row r="737" ht="15.75" customHeight="1" x14ac:dyDescent="0.25"/>
    <row r="738" ht="15.75" customHeight="1" x14ac:dyDescent="0.25"/>
    <row r="739" ht="15.75" customHeight="1" x14ac:dyDescent="0.25"/>
    <row r="740" ht="15.75" customHeight="1" x14ac:dyDescent="0.25"/>
    <row r="741" ht="15.75" customHeight="1" x14ac:dyDescent="0.25"/>
    <row r="742" ht="15.75" customHeight="1" x14ac:dyDescent="0.25"/>
    <row r="743" ht="15.75" customHeight="1" x14ac:dyDescent="0.25"/>
    <row r="744" ht="15.75" customHeight="1" x14ac:dyDescent="0.25"/>
    <row r="745" ht="15.75" customHeight="1" x14ac:dyDescent="0.25"/>
    <row r="746" ht="15.75" customHeight="1" x14ac:dyDescent="0.25"/>
    <row r="747" ht="15.75" customHeight="1" x14ac:dyDescent="0.25"/>
    <row r="748" ht="15.75" customHeight="1" x14ac:dyDescent="0.25"/>
    <row r="749" ht="15.75" customHeight="1" x14ac:dyDescent="0.25"/>
    <row r="750" ht="15.75" customHeight="1" x14ac:dyDescent="0.25"/>
    <row r="751" ht="15.75" customHeight="1" x14ac:dyDescent="0.25"/>
    <row r="752" ht="15.75" customHeight="1" x14ac:dyDescent="0.25"/>
    <row r="753" ht="15.75" customHeight="1" x14ac:dyDescent="0.25"/>
    <row r="754" ht="15.75" customHeight="1" x14ac:dyDescent="0.25"/>
    <row r="755" ht="15.75" customHeight="1" x14ac:dyDescent="0.25"/>
    <row r="756" ht="15.75" customHeight="1" x14ac:dyDescent="0.25"/>
    <row r="757" ht="15.75" customHeight="1" x14ac:dyDescent="0.25"/>
    <row r="758" ht="15.75" customHeight="1" x14ac:dyDescent="0.25"/>
    <row r="759" ht="15.75" customHeight="1" x14ac:dyDescent="0.25"/>
    <row r="760" ht="15.75" customHeight="1" x14ac:dyDescent="0.25"/>
    <row r="761" ht="15.75" customHeight="1" x14ac:dyDescent="0.25"/>
    <row r="762" ht="15.75" customHeight="1" x14ac:dyDescent="0.25"/>
    <row r="763" ht="15.75" customHeight="1" x14ac:dyDescent="0.25"/>
    <row r="764" ht="15.75" customHeight="1" x14ac:dyDescent="0.25"/>
    <row r="765" ht="15.75" customHeight="1" x14ac:dyDescent="0.25"/>
    <row r="766" ht="15.75" customHeight="1" x14ac:dyDescent="0.25"/>
    <row r="767" ht="15.75" customHeight="1" x14ac:dyDescent="0.25"/>
    <row r="768" ht="15.75" customHeight="1" x14ac:dyDescent="0.25"/>
    <row r="769" ht="15.75" customHeight="1" x14ac:dyDescent="0.25"/>
    <row r="770" ht="15.75" customHeight="1" x14ac:dyDescent="0.25"/>
    <row r="771" ht="15.75" customHeight="1" x14ac:dyDescent="0.25"/>
    <row r="772" ht="15.75" customHeight="1" x14ac:dyDescent="0.25"/>
    <row r="773" ht="15.75" customHeight="1" x14ac:dyDescent="0.25"/>
    <row r="774" ht="15.75" customHeight="1" x14ac:dyDescent="0.25"/>
    <row r="775" ht="15.75" customHeight="1" x14ac:dyDescent="0.25"/>
    <row r="776" ht="15.75" customHeight="1" x14ac:dyDescent="0.25"/>
    <row r="777" ht="15.75" customHeight="1" x14ac:dyDescent="0.25"/>
    <row r="778" ht="15.75" customHeight="1" x14ac:dyDescent="0.25"/>
    <row r="779" ht="15.75" customHeight="1" x14ac:dyDescent="0.25"/>
    <row r="780" ht="15.75" customHeight="1" x14ac:dyDescent="0.25"/>
    <row r="781" ht="15.75" customHeight="1" x14ac:dyDescent="0.25"/>
    <row r="782" ht="15.75" customHeight="1" x14ac:dyDescent="0.25"/>
    <row r="783" ht="15.75" customHeight="1" x14ac:dyDescent="0.25"/>
    <row r="784" ht="15.75" customHeight="1" x14ac:dyDescent="0.25"/>
    <row r="785" ht="15.75" customHeight="1" x14ac:dyDescent="0.25"/>
    <row r="786" ht="15.75" customHeight="1" x14ac:dyDescent="0.25"/>
    <row r="787" ht="15.75" customHeight="1" x14ac:dyDescent="0.25"/>
    <row r="788" ht="15.75" customHeight="1" x14ac:dyDescent="0.25"/>
    <row r="789" ht="15.75" customHeight="1" x14ac:dyDescent="0.25"/>
    <row r="790" ht="15.75" customHeight="1" x14ac:dyDescent="0.25"/>
    <row r="791" ht="15.75" customHeight="1" x14ac:dyDescent="0.25"/>
    <row r="792" ht="15.75" customHeight="1" x14ac:dyDescent="0.25"/>
    <row r="793" ht="15.75" customHeight="1" x14ac:dyDescent="0.25"/>
    <row r="794" ht="15.75" customHeight="1" x14ac:dyDescent="0.25"/>
    <row r="795" ht="15.75" customHeight="1" x14ac:dyDescent="0.25"/>
    <row r="796" ht="15.75" customHeight="1" x14ac:dyDescent="0.25"/>
    <row r="797" ht="15.75" customHeight="1" x14ac:dyDescent="0.25"/>
    <row r="798" ht="15.75" customHeight="1" x14ac:dyDescent="0.25"/>
    <row r="799" ht="15.75" customHeight="1" x14ac:dyDescent="0.25"/>
    <row r="800" ht="15.75" customHeight="1" x14ac:dyDescent="0.25"/>
    <row r="801" ht="15.75" customHeight="1" x14ac:dyDescent="0.25"/>
    <row r="802" ht="15.75" customHeight="1" x14ac:dyDescent="0.25"/>
    <row r="803" ht="15.75" customHeight="1" x14ac:dyDescent="0.25"/>
    <row r="804" ht="15.75" customHeight="1" x14ac:dyDescent="0.25"/>
    <row r="805" ht="15.75" customHeight="1" x14ac:dyDescent="0.25"/>
    <row r="806" ht="15.75" customHeight="1" x14ac:dyDescent="0.25"/>
    <row r="807" ht="15.75" customHeight="1" x14ac:dyDescent="0.25"/>
    <row r="808" ht="15.75" customHeight="1" x14ac:dyDescent="0.25"/>
    <row r="809" ht="15.75" customHeight="1" x14ac:dyDescent="0.25"/>
    <row r="810" ht="15.75" customHeight="1" x14ac:dyDescent="0.25"/>
    <row r="811" ht="15.75" customHeight="1" x14ac:dyDescent="0.25"/>
    <row r="812" ht="15.75" customHeight="1" x14ac:dyDescent="0.25"/>
    <row r="813" ht="15.75" customHeight="1" x14ac:dyDescent="0.25"/>
    <row r="814" ht="15.75" customHeight="1" x14ac:dyDescent="0.25"/>
    <row r="815" ht="15.75" customHeight="1" x14ac:dyDescent="0.25"/>
    <row r="816" ht="15.75" customHeight="1" x14ac:dyDescent="0.25"/>
    <row r="817" ht="15.75" customHeight="1" x14ac:dyDescent="0.25"/>
    <row r="818" ht="15.75" customHeight="1" x14ac:dyDescent="0.25"/>
    <row r="819" ht="15.75" customHeight="1" x14ac:dyDescent="0.25"/>
    <row r="820" ht="15.75" customHeight="1" x14ac:dyDescent="0.25"/>
    <row r="821" ht="15.75" customHeight="1" x14ac:dyDescent="0.25"/>
    <row r="822" ht="15.75" customHeight="1" x14ac:dyDescent="0.25"/>
    <row r="823" ht="15.75" customHeight="1" x14ac:dyDescent="0.25"/>
    <row r="824" ht="15.75" customHeight="1" x14ac:dyDescent="0.25"/>
    <row r="825" ht="15.75" customHeight="1" x14ac:dyDescent="0.25"/>
    <row r="826" ht="15.75" customHeight="1" x14ac:dyDescent="0.25"/>
    <row r="827" ht="15.75" customHeight="1" x14ac:dyDescent="0.25"/>
    <row r="828" ht="15.75" customHeight="1" x14ac:dyDescent="0.25"/>
    <row r="829" ht="15.75" customHeight="1" x14ac:dyDescent="0.25"/>
    <row r="830" ht="15.75" customHeight="1" x14ac:dyDescent="0.25"/>
    <row r="831" ht="15.75" customHeight="1" x14ac:dyDescent="0.25"/>
    <row r="832" ht="15.75" customHeight="1" x14ac:dyDescent="0.25"/>
    <row r="833" ht="15.75" customHeight="1" x14ac:dyDescent="0.25"/>
    <row r="834" ht="15.75" customHeight="1" x14ac:dyDescent="0.25"/>
    <row r="835" ht="15.75" customHeight="1" x14ac:dyDescent="0.25"/>
    <row r="836" ht="15.75" customHeight="1" x14ac:dyDescent="0.25"/>
    <row r="837" ht="15.75" customHeight="1" x14ac:dyDescent="0.25"/>
    <row r="838" ht="15.75" customHeight="1" x14ac:dyDescent="0.25"/>
    <row r="839" ht="15.75" customHeight="1" x14ac:dyDescent="0.25"/>
    <row r="840" ht="15.75" customHeight="1" x14ac:dyDescent="0.25"/>
    <row r="841" ht="15.75" customHeight="1" x14ac:dyDescent="0.25"/>
    <row r="842" ht="15.75" customHeight="1" x14ac:dyDescent="0.25"/>
    <row r="843" ht="15.75" customHeight="1" x14ac:dyDescent="0.25"/>
    <row r="844" ht="15.75" customHeight="1" x14ac:dyDescent="0.25"/>
    <row r="845" ht="15.75" customHeight="1" x14ac:dyDescent="0.25"/>
    <row r="846" ht="15.75" customHeight="1" x14ac:dyDescent="0.25"/>
    <row r="847" ht="15.75" customHeight="1" x14ac:dyDescent="0.25"/>
    <row r="848" ht="15.75" customHeight="1" x14ac:dyDescent="0.25"/>
    <row r="849" ht="15.75" customHeight="1" x14ac:dyDescent="0.25"/>
    <row r="850" ht="15.75" customHeight="1" x14ac:dyDescent="0.25"/>
    <row r="851" ht="15.75" customHeight="1" x14ac:dyDescent="0.25"/>
    <row r="852" ht="15.75" customHeight="1" x14ac:dyDescent="0.25"/>
    <row r="853" ht="15.75" customHeight="1" x14ac:dyDescent="0.25"/>
    <row r="854" ht="15.75" customHeight="1" x14ac:dyDescent="0.25"/>
    <row r="855" ht="15.75" customHeight="1" x14ac:dyDescent="0.25"/>
    <row r="856" ht="15.75" customHeight="1" x14ac:dyDescent="0.25"/>
    <row r="857" ht="15.75" customHeight="1" x14ac:dyDescent="0.25"/>
    <row r="858" ht="15.75" customHeight="1" x14ac:dyDescent="0.25"/>
    <row r="859" ht="15.75" customHeight="1" x14ac:dyDescent="0.25"/>
    <row r="860" ht="15.75" customHeight="1" x14ac:dyDescent="0.25"/>
    <row r="861" ht="15.75" customHeight="1" x14ac:dyDescent="0.25"/>
    <row r="862" ht="15.75" customHeight="1" x14ac:dyDescent="0.25"/>
    <row r="863" ht="15.75" customHeight="1" x14ac:dyDescent="0.25"/>
    <row r="864" ht="15.75" customHeight="1" x14ac:dyDescent="0.25"/>
    <row r="865" ht="15.75" customHeight="1" x14ac:dyDescent="0.25"/>
    <row r="866" ht="15.75" customHeight="1" x14ac:dyDescent="0.25"/>
    <row r="867" ht="15.75" customHeight="1" x14ac:dyDescent="0.25"/>
    <row r="868" ht="15.75" customHeight="1" x14ac:dyDescent="0.25"/>
    <row r="869" ht="15.75" customHeight="1" x14ac:dyDescent="0.25"/>
    <row r="870" ht="15.75" customHeight="1" x14ac:dyDescent="0.25"/>
    <row r="871" ht="15.75" customHeight="1" x14ac:dyDescent="0.25"/>
    <row r="872" ht="15.75" customHeight="1" x14ac:dyDescent="0.25"/>
    <row r="873" ht="15.75" customHeight="1" x14ac:dyDescent="0.25"/>
    <row r="874" ht="15.75" customHeight="1" x14ac:dyDescent="0.25"/>
    <row r="875" ht="15.75" customHeight="1" x14ac:dyDescent="0.25"/>
    <row r="876" ht="15.75" customHeight="1" x14ac:dyDescent="0.25"/>
    <row r="877" ht="15.75" customHeight="1" x14ac:dyDescent="0.25"/>
    <row r="878" ht="15.75" customHeight="1" x14ac:dyDescent="0.25"/>
    <row r="879" ht="15.75" customHeight="1" x14ac:dyDescent="0.25"/>
    <row r="880" ht="15.75" customHeight="1" x14ac:dyDescent="0.25"/>
    <row r="881" ht="15.75" customHeight="1" x14ac:dyDescent="0.25"/>
    <row r="882" ht="15.75" customHeight="1" x14ac:dyDescent="0.25"/>
    <row r="883" ht="15.75" customHeight="1" x14ac:dyDescent="0.25"/>
    <row r="884" ht="15.75" customHeight="1" x14ac:dyDescent="0.25"/>
    <row r="885" ht="15.75" customHeight="1" x14ac:dyDescent="0.25"/>
    <row r="886" ht="15.75" customHeight="1" x14ac:dyDescent="0.25"/>
    <row r="887" ht="15.75" customHeight="1" x14ac:dyDescent="0.25"/>
    <row r="888" ht="15.75" customHeight="1" x14ac:dyDescent="0.25"/>
    <row r="889" ht="15.75" customHeight="1" x14ac:dyDescent="0.25"/>
    <row r="890" ht="15.75" customHeight="1" x14ac:dyDescent="0.25"/>
    <row r="891" ht="15.75" customHeight="1" x14ac:dyDescent="0.25"/>
    <row r="892" ht="15.75" customHeight="1" x14ac:dyDescent="0.25"/>
    <row r="893" ht="15.75" customHeight="1" x14ac:dyDescent="0.25"/>
    <row r="894" ht="15.75" customHeight="1" x14ac:dyDescent="0.25"/>
    <row r="895" ht="15.75" customHeight="1" x14ac:dyDescent="0.25"/>
    <row r="896" ht="15.75" customHeight="1" x14ac:dyDescent="0.25"/>
    <row r="897" ht="15.75" customHeight="1" x14ac:dyDescent="0.25"/>
    <row r="898" ht="15.75" customHeight="1" x14ac:dyDescent="0.25"/>
    <row r="899" ht="15.75" customHeight="1" x14ac:dyDescent="0.25"/>
    <row r="900" ht="15.75" customHeight="1" x14ac:dyDescent="0.25"/>
    <row r="901" ht="15.75" customHeight="1" x14ac:dyDescent="0.25"/>
    <row r="902" ht="15.75" customHeight="1" x14ac:dyDescent="0.25"/>
    <row r="903" ht="15.75" customHeight="1" x14ac:dyDescent="0.25"/>
    <row r="904" ht="15.75" customHeight="1" x14ac:dyDescent="0.25"/>
    <row r="905" ht="15.75" customHeight="1" x14ac:dyDescent="0.25"/>
    <row r="906" ht="15.75" customHeight="1" x14ac:dyDescent="0.25"/>
    <row r="907" ht="15.75" customHeight="1" x14ac:dyDescent="0.25"/>
    <row r="908" ht="15.75" customHeight="1" x14ac:dyDescent="0.25"/>
    <row r="909" ht="15.75" customHeight="1" x14ac:dyDescent="0.25"/>
    <row r="910" ht="15.75" customHeight="1" x14ac:dyDescent="0.25"/>
    <row r="911" ht="15.75" customHeight="1" x14ac:dyDescent="0.25"/>
    <row r="912" ht="15.75" customHeight="1" x14ac:dyDescent="0.25"/>
    <row r="913" ht="15.75" customHeight="1" x14ac:dyDescent="0.25"/>
    <row r="914" ht="15.75" customHeight="1" x14ac:dyDescent="0.25"/>
    <row r="915" ht="15.75" customHeight="1" x14ac:dyDescent="0.25"/>
    <row r="916" ht="15.75" customHeight="1" x14ac:dyDescent="0.25"/>
    <row r="917" ht="15.75" customHeight="1" x14ac:dyDescent="0.25"/>
    <row r="918" ht="15.75" customHeight="1" x14ac:dyDescent="0.25"/>
    <row r="919" ht="15.75" customHeight="1" x14ac:dyDescent="0.25"/>
    <row r="920" ht="15.75" customHeight="1" x14ac:dyDescent="0.25"/>
    <row r="921" ht="15.75" customHeight="1" x14ac:dyDescent="0.25"/>
    <row r="922" ht="15.75" customHeight="1" x14ac:dyDescent="0.25"/>
    <row r="923" ht="15.75" customHeight="1" x14ac:dyDescent="0.25"/>
    <row r="924" ht="15.75" customHeight="1" x14ac:dyDescent="0.25"/>
    <row r="925" ht="15.75" customHeight="1" x14ac:dyDescent="0.25"/>
    <row r="926" ht="15.75" customHeight="1" x14ac:dyDescent="0.25"/>
    <row r="927" ht="15.75" customHeight="1" x14ac:dyDescent="0.25"/>
    <row r="928" ht="15.75" customHeight="1" x14ac:dyDescent="0.25"/>
    <row r="929" ht="15.75" customHeight="1" x14ac:dyDescent="0.25"/>
    <row r="930" ht="15.75" customHeight="1" x14ac:dyDescent="0.25"/>
    <row r="931" ht="15.75" customHeight="1" x14ac:dyDescent="0.25"/>
    <row r="932" ht="15.75" customHeight="1" x14ac:dyDescent="0.25"/>
    <row r="933" ht="15.75" customHeight="1" x14ac:dyDescent="0.25"/>
    <row r="934" ht="15.75" customHeight="1" x14ac:dyDescent="0.25"/>
    <row r="935" ht="15.75" customHeight="1" x14ac:dyDescent="0.25"/>
    <row r="936" ht="15.75" customHeight="1" x14ac:dyDescent="0.25"/>
    <row r="937" ht="15.75" customHeight="1" x14ac:dyDescent="0.25"/>
    <row r="938" ht="15.75" customHeight="1" x14ac:dyDescent="0.25"/>
    <row r="939" ht="15.75" customHeight="1" x14ac:dyDescent="0.25"/>
    <row r="940" ht="15.75" customHeight="1" x14ac:dyDescent="0.25"/>
    <row r="941" ht="15.75" customHeight="1" x14ac:dyDescent="0.25"/>
    <row r="942" ht="15.75" customHeight="1" x14ac:dyDescent="0.25"/>
    <row r="943" ht="15.75" customHeight="1" x14ac:dyDescent="0.25"/>
    <row r="944" ht="15.75" customHeight="1" x14ac:dyDescent="0.25"/>
    <row r="945" ht="15.75" customHeight="1" x14ac:dyDescent="0.25"/>
    <row r="946" ht="15.75" customHeight="1" x14ac:dyDescent="0.25"/>
    <row r="947" ht="15.75" customHeight="1" x14ac:dyDescent="0.25"/>
    <row r="948" ht="15.75" customHeight="1" x14ac:dyDescent="0.25"/>
    <row r="949" ht="15.75" customHeight="1" x14ac:dyDescent="0.25"/>
    <row r="950" ht="15.75" customHeight="1" x14ac:dyDescent="0.25"/>
    <row r="951" ht="15.75" customHeight="1" x14ac:dyDescent="0.25"/>
    <row r="952" ht="15.75" customHeight="1" x14ac:dyDescent="0.25"/>
    <row r="953" ht="15.75" customHeight="1" x14ac:dyDescent="0.25"/>
    <row r="954" ht="15.75" customHeight="1" x14ac:dyDescent="0.25"/>
    <row r="955" ht="15.75" customHeight="1" x14ac:dyDescent="0.25"/>
    <row r="956" ht="15.75" customHeight="1" x14ac:dyDescent="0.25"/>
    <row r="957" ht="15.75" customHeight="1" x14ac:dyDescent="0.25"/>
    <row r="958" ht="15.75" customHeight="1" x14ac:dyDescent="0.25"/>
    <row r="959" ht="15.75" customHeight="1" x14ac:dyDescent="0.25"/>
    <row r="960" ht="15.75" customHeight="1" x14ac:dyDescent="0.25"/>
    <row r="961" ht="15.75" customHeight="1" x14ac:dyDescent="0.25"/>
    <row r="962" ht="15.75" customHeight="1" x14ac:dyDescent="0.25"/>
    <row r="963" ht="15.75" customHeight="1" x14ac:dyDescent="0.25"/>
    <row r="964" ht="15.75" customHeight="1" x14ac:dyDescent="0.25"/>
    <row r="965" ht="15.75" customHeight="1" x14ac:dyDescent="0.25"/>
    <row r="966" ht="15.75" customHeight="1" x14ac:dyDescent="0.25"/>
    <row r="967" ht="15.75" customHeight="1" x14ac:dyDescent="0.25"/>
    <row r="968" ht="15.75" customHeight="1" x14ac:dyDescent="0.25"/>
    <row r="969" ht="15.75" customHeight="1" x14ac:dyDescent="0.25"/>
    <row r="970" ht="15.75" customHeight="1" x14ac:dyDescent="0.25"/>
    <row r="971" ht="15.75" customHeight="1" x14ac:dyDescent="0.25"/>
    <row r="972" ht="15.75" customHeight="1" x14ac:dyDescent="0.25"/>
    <row r="973" ht="15.75" customHeight="1" x14ac:dyDescent="0.25"/>
    <row r="974" ht="15.75" customHeight="1" x14ac:dyDescent="0.25"/>
    <row r="975" ht="15.75" customHeight="1" x14ac:dyDescent="0.25"/>
    <row r="976" ht="15.75" customHeight="1" x14ac:dyDescent="0.25"/>
    <row r="977" ht="15.75" customHeight="1" x14ac:dyDescent="0.25"/>
    <row r="978" ht="15.75" customHeight="1" x14ac:dyDescent="0.25"/>
    <row r="979" ht="15.75" customHeight="1" x14ac:dyDescent="0.25"/>
    <row r="980" ht="15.75" customHeight="1" x14ac:dyDescent="0.25"/>
    <row r="981" ht="15.75" customHeight="1" x14ac:dyDescent="0.25"/>
    <row r="982" ht="15.75" customHeight="1" x14ac:dyDescent="0.25"/>
    <row r="983" ht="15.75" customHeight="1" x14ac:dyDescent="0.25"/>
    <row r="984" ht="15.75" customHeight="1" x14ac:dyDescent="0.25"/>
    <row r="985" ht="15.75" customHeight="1" x14ac:dyDescent="0.25"/>
    <row r="986" ht="15.75" customHeight="1" x14ac:dyDescent="0.25"/>
    <row r="987" ht="15.75" customHeight="1" x14ac:dyDescent="0.25"/>
    <row r="988" ht="15.75" customHeight="1" x14ac:dyDescent="0.25"/>
    <row r="989" ht="15.75" customHeight="1" x14ac:dyDescent="0.25"/>
    <row r="990" ht="15.75" customHeight="1" x14ac:dyDescent="0.25"/>
    <row r="991" ht="15.75" customHeight="1" x14ac:dyDescent="0.25"/>
    <row r="992" ht="15.75" customHeight="1" x14ac:dyDescent="0.25"/>
    <row r="993" ht="15.75" customHeight="1" x14ac:dyDescent="0.25"/>
  </sheetData>
  <pageMargins left="0.7" right="0.7" top="0.75" bottom="0.75" header="0" footer="0"/>
  <pageSetup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15</vt:i4>
      </vt:variant>
    </vt:vector>
  </HeadingPairs>
  <TitlesOfParts>
    <vt:vector size="15" baseType="lpstr">
      <vt:lpstr>Endowment Spending</vt:lpstr>
      <vt:lpstr>Summary</vt:lpstr>
      <vt:lpstr>Summary_Three Year Average</vt:lpstr>
      <vt:lpstr>Amherst</vt:lpstr>
      <vt:lpstr>Caltech</vt:lpstr>
      <vt:lpstr>Grinnell</vt:lpstr>
      <vt:lpstr>Harvard</vt:lpstr>
      <vt:lpstr>Juilliard</vt:lpstr>
      <vt:lpstr>MIT</vt:lpstr>
      <vt:lpstr>Pomona</vt:lpstr>
      <vt:lpstr>Princeton</vt:lpstr>
      <vt:lpstr>Stanford</vt:lpstr>
      <vt:lpstr>Swarthmore</vt:lpstr>
      <vt:lpstr>Williams</vt:lpstr>
      <vt:lpstr>Yale</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Catharine Hill</dc:creator>
  <cp:lastModifiedBy>Juni Ahari</cp:lastModifiedBy>
  <dcterms:created xsi:type="dcterms:W3CDTF">2025-06-03T15:08:33Z</dcterms:created>
  <dcterms:modified xsi:type="dcterms:W3CDTF">2025-06-16T15:25:14Z</dcterms:modified>
</cp:coreProperties>
</file>